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ёт о сост. лиц. сч." sheetId="1" r:id="rId1"/>
    <sheet name="нач. содерж." sheetId="2" r:id="rId2"/>
    <sheet name="содерж." sheetId="3" r:id="rId3"/>
    <sheet name="тек. рем." sheetId="4" r:id="rId4"/>
    <sheet name="выполн. раб. по текущ. рем." sheetId="5" r:id="rId5"/>
    <sheet name="коммун. усл." sheetId="6" r:id="rId6"/>
  </sheets>
  <definedNames/>
  <calcPr fullCalcOnLoad="1"/>
</workbook>
</file>

<file path=xl/sharedStrings.xml><?xml version="1.0" encoding="utf-8"?>
<sst xmlns="http://schemas.openxmlformats.org/spreadsheetml/2006/main" count="144" uniqueCount="91">
  <si>
    <t>нач. насел.</t>
  </si>
  <si>
    <t>апрель</t>
  </si>
  <si>
    <t>поступило</t>
  </si>
  <si>
    <t>май</t>
  </si>
  <si>
    <t>июнь</t>
  </si>
  <si>
    <t>итого</t>
  </si>
  <si>
    <t>расходы</t>
  </si>
  <si>
    <t>неоплачено</t>
  </si>
  <si>
    <t>услуг насел.</t>
  </si>
  <si>
    <t>льгот</t>
  </si>
  <si>
    <t>% собир.</t>
  </si>
  <si>
    <t>неоплачено насел.</t>
  </si>
  <si>
    <t>июль</t>
  </si>
  <si>
    <t>Шмелева д. 10</t>
  </si>
  <si>
    <t>август</t>
  </si>
  <si>
    <t>сентябрь</t>
  </si>
  <si>
    <t>октябрь</t>
  </si>
  <si>
    <t>Сведения о начислении и поступлении средств населения</t>
  </si>
  <si>
    <t>ноябрь</t>
  </si>
  <si>
    <t>декабрь</t>
  </si>
  <si>
    <t>январь</t>
  </si>
  <si>
    <t>февраль</t>
  </si>
  <si>
    <t>март</t>
  </si>
  <si>
    <t>ост на лиц. счете на начало года</t>
  </si>
  <si>
    <t>декабрь 2010</t>
  </si>
  <si>
    <t>остаток средств</t>
  </si>
  <si>
    <t>итого расходов</t>
  </si>
  <si>
    <t>начислено</t>
  </si>
  <si>
    <t>текущий  ремонт</t>
  </si>
  <si>
    <t>Шмелева д. 10,2012 год</t>
  </si>
  <si>
    <t>информация о состоянии лицевого счета,2012 год,содержание</t>
  </si>
  <si>
    <t>информация о состоянии лицевого счета,текущий  ремонт,2012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</si>
  <si>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</si>
  <si>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оплачено</t>
  </si>
  <si>
    <t>холодное водоснабжение</t>
  </si>
  <si>
    <t>горячее водоснабжение</t>
  </si>
  <si>
    <t>канализация</t>
  </si>
  <si>
    <t>общий свет</t>
  </si>
  <si>
    <t xml:space="preserve">отопление </t>
  </si>
  <si>
    <t>электроэнергия</t>
  </si>
  <si>
    <t>Наименование услуг</t>
  </si>
  <si>
    <t>информация о начислении и поступлении платежей по коммунальным услугам</t>
  </si>
  <si>
    <t xml:space="preserve">                                       Шмелева д. 10, 2012 г.</t>
  </si>
  <si>
    <t>наименование услуг</t>
  </si>
  <si>
    <t>остаток на начало года</t>
  </si>
  <si>
    <t>остаток на конец года</t>
  </si>
  <si>
    <t>содержание общедомового имущества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</si>
  <si>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</si>
  <si>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</si>
  <si>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</si>
  <si>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</si>
  <si>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тариф по услуге содержание на 01.01.2013-    11,20</t>
  </si>
  <si>
    <t xml:space="preserve">                            Отчёт о состоянии лицевого счёта,2012 г.</t>
  </si>
  <si>
    <t xml:space="preserve">тариф по кап. ремонту на 01.01.2013-  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</si>
  <si>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</si>
  <si>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</si>
  <si>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</si>
  <si>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вывозТБО</t>
  </si>
  <si>
    <t>Прочие услуги налог(экология),утилизация люминисцентных ламп</t>
  </si>
  <si>
    <t>налог в связи с применением УСН</t>
  </si>
  <si>
    <t>Комиссионный сбор (расчётно-кассовое обслуживание)</t>
  </si>
  <si>
    <t>расходы по управлению домом</t>
  </si>
  <si>
    <t>тариф по текущему ремонту на 01.01.2013-   3,6</t>
  </si>
  <si>
    <t>ул.Шмелева д. 10</t>
  </si>
  <si>
    <t>2012г</t>
  </si>
  <si>
    <t>выполненные работы</t>
  </si>
  <si>
    <t>сумма,руб</t>
  </si>
  <si>
    <t>Прочистка канализационнго стояка (кв. 15)</t>
  </si>
  <si>
    <t>итого февраль</t>
  </si>
  <si>
    <t>Замена радиатора отопления в кв. 51</t>
  </si>
  <si>
    <t>премия старшей по дому с начислениями за  з/пл</t>
  </si>
  <si>
    <t>итого март</t>
  </si>
  <si>
    <t>Замена стояка ХВС в кв. 42</t>
  </si>
  <si>
    <t>прочистка канал. колодца</t>
  </si>
  <si>
    <t>итого май</t>
  </si>
  <si>
    <t>итого июнь</t>
  </si>
  <si>
    <t>замена стояков отопления</t>
  </si>
  <si>
    <t>доводчик</t>
  </si>
  <si>
    <t>итого июль</t>
  </si>
  <si>
    <t>Замена труб ХВС</t>
  </si>
  <si>
    <t>промывка системы теплоснабж.</t>
  </si>
  <si>
    <t>замена стояков ХВС 3,7,11,15,19</t>
  </si>
  <si>
    <t>итого август</t>
  </si>
  <si>
    <t>ремонт канализации</t>
  </si>
  <si>
    <t>итого сентябрь</t>
  </si>
  <si>
    <t xml:space="preserve">ремонт лестничных перил </t>
  </si>
  <si>
    <t>замена стояка ХВС кв. 16</t>
  </si>
  <si>
    <t>итого ноябрь</t>
  </si>
  <si>
    <t>итого декабрь</t>
  </si>
  <si>
    <t xml:space="preserve">Информация о выполненных работах по текущему ремонту </t>
  </si>
  <si>
    <t>площадь дома- 3832,2  м2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</si>
</sst>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6" fontId="0" fillId="0" borderId="6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9" xfId="0" applyBorder="1" applyAlignment="1">
      <alignment/>
    </xf>
    <xf numFmtId="17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165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4" fontId="0" fillId="2" borderId="1" xfId="0" applyNumberFormat="1" applyFont="1" applyFill="1" applyBorder="1" applyAlignment="1">
      <alignment/>
    </xf>
    <xf numFmtId="14" fontId="0" fillId="2" borderId="1" xfId="0" applyNumberFormat="1" applyFill="1" applyBorder="1" applyAlignment="1">
      <alignment/>
    </xf>
    <xf numFmtId="165" fontId="0" fillId="4" borderId="1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14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/>
    </xf>
    <xf numFmtId="165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3" xfId="0" applyFill="1" applyBorder="1" applyAlignment="1">
      <alignment/>
    </xf>
    <xf numFmtId="166" fontId="0" fillId="2" borderId="6" xfId="0" applyNumberForma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21.125" style="0" customWidth="1"/>
    <col min="2" max="2" width="16.125" style="0" customWidth="1"/>
    <col min="3" max="3" width="13.375" style="0" customWidth="1"/>
    <col min="4" max="4" width="13.00390625" style="0" customWidth="1"/>
    <col min="5" max="5" width="16.625" style="0" customWidth="1"/>
    <col min="6" max="6" width="15.375" style="0" customWidth="1"/>
  </cols>
  <sheetData>
    <row r="1" spans="1:5" ht="12.75">
      <c r="A1" s="99" t="s">
        <v>29</v>
      </c>
      <c r="B1" s="100"/>
      <c r="C1" s="100"/>
      <c r="D1" s="100"/>
      <c r="E1" s="100"/>
    </row>
    <row r="2" spans="1:11" ht="12.75">
      <c r="A2" s="101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2.75">
      <c r="A3" s="102" t="s">
        <v>90</v>
      </c>
      <c r="B3" s="102"/>
      <c r="C3" s="102"/>
      <c r="D3" s="102"/>
      <c r="E3" s="102"/>
      <c r="F3" s="102"/>
      <c r="G3" s="102"/>
      <c r="H3" s="102"/>
      <c r="I3" s="102"/>
      <c r="J3" s="47"/>
      <c r="K3" s="47"/>
    </row>
    <row r="4" spans="1:11" ht="12.75">
      <c r="A4" s="103" t="s">
        <v>51</v>
      </c>
      <c r="B4" s="103"/>
      <c r="C4" s="103"/>
      <c r="D4" s="103"/>
      <c r="E4" s="103"/>
      <c r="F4" s="103"/>
      <c r="G4" s="103"/>
      <c r="H4" s="103"/>
      <c r="I4" s="103"/>
      <c r="J4" s="47"/>
      <c r="K4" s="47"/>
    </row>
    <row r="5" spans="1:11" ht="12.75">
      <c r="A5" s="97" t="s">
        <v>62</v>
      </c>
      <c r="B5" s="97"/>
      <c r="C5" s="97"/>
      <c r="D5" s="97"/>
      <c r="E5" s="97"/>
      <c r="F5" s="97"/>
      <c r="G5" s="97"/>
      <c r="H5" s="97"/>
      <c r="I5" s="97"/>
      <c r="J5" s="47"/>
      <c r="K5" s="47"/>
    </row>
    <row r="6" spans="1:11" ht="12.75">
      <c r="A6" s="98" t="s">
        <v>53</v>
      </c>
      <c r="B6" s="98"/>
      <c r="C6" s="98"/>
      <c r="D6" s="98"/>
      <c r="E6" s="98"/>
      <c r="F6" s="98"/>
      <c r="G6" s="98"/>
      <c r="H6" s="98"/>
      <c r="I6" s="98"/>
      <c r="J6" s="47"/>
      <c r="K6" s="47"/>
    </row>
    <row r="7" spans="1:6" ht="12.75" hidden="1">
      <c r="A7" s="1"/>
      <c r="B7" s="1"/>
      <c r="C7" s="1"/>
      <c r="D7" s="1"/>
      <c r="E7" s="1"/>
      <c r="F7" s="1"/>
    </row>
    <row r="8" spans="1:6" ht="24.75" customHeight="1" hidden="1">
      <c r="A8" s="1"/>
      <c r="B8" s="1"/>
      <c r="C8" s="1"/>
      <c r="D8" s="1"/>
      <c r="E8" s="1"/>
      <c r="F8" s="1"/>
    </row>
    <row r="9" spans="1:6" ht="12.75" hidden="1">
      <c r="A9" s="1"/>
      <c r="B9" s="1"/>
      <c r="C9" s="1"/>
      <c r="D9" s="1"/>
      <c r="E9" s="1"/>
      <c r="F9" s="1"/>
    </row>
    <row r="10" spans="1:6" ht="12.75" hidden="1">
      <c r="A10" s="1"/>
      <c r="B10" s="1"/>
      <c r="C10" s="1"/>
      <c r="D10" s="1"/>
      <c r="E10" s="1"/>
      <c r="F10" s="1"/>
    </row>
    <row r="11" spans="1:6" ht="37.5" customHeight="1">
      <c r="A11" s="70" t="s">
        <v>43</v>
      </c>
      <c r="B11" s="70" t="s">
        <v>44</v>
      </c>
      <c r="C11" s="70" t="s">
        <v>27</v>
      </c>
      <c r="D11" s="70" t="s">
        <v>2</v>
      </c>
      <c r="E11" s="70" t="s">
        <v>6</v>
      </c>
      <c r="F11" s="70" t="s">
        <v>45</v>
      </c>
    </row>
    <row r="12" spans="1:6" ht="38.25">
      <c r="A12" s="74" t="s">
        <v>46</v>
      </c>
      <c r="B12" s="75">
        <v>-3023.42</v>
      </c>
      <c r="C12" s="76">
        <v>470112.81</v>
      </c>
      <c r="D12" s="76">
        <v>457178.49</v>
      </c>
      <c r="E12" s="76">
        <v>470112.81</v>
      </c>
      <c r="F12" s="76">
        <f>B12+D12-E12</f>
        <v>-15957.73999999999</v>
      </c>
    </row>
    <row r="13" spans="1:6" ht="68.25" customHeight="1">
      <c r="A13" s="69" t="s">
        <v>54</v>
      </c>
      <c r="B13" s="14"/>
      <c r="C13" s="12"/>
      <c r="D13" s="12"/>
      <c r="E13" s="15">
        <v>113021.8</v>
      </c>
      <c r="F13" s="12"/>
    </row>
    <row r="14" spans="1:6" ht="51" customHeight="1">
      <c r="A14" s="69" t="s">
        <v>55</v>
      </c>
      <c r="B14" s="14"/>
      <c r="C14" s="12"/>
      <c r="D14" s="12"/>
      <c r="E14" s="15">
        <v>88367.6</v>
      </c>
      <c r="F14" s="12"/>
    </row>
    <row r="15" spans="1:6" ht="41.25" customHeight="1">
      <c r="A15" s="69" t="s">
        <v>56</v>
      </c>
      <c r="B15" s="14"/>
      <c r="C15" s="12"/>
      <c r="D15" s="12"/>
      <c r="E15" s="15">
        <v>21928.68</v>
      </c>
      <c r="F15" s="12"/>
    </row>
    <row r="16" spans="1:6" ht="24" customHeight="1">
      <c r="A16" s="69" t="s">
        <v>57</v>
      </c>
      <c r="B16" s="14"/>
      <c r="C16" s="12"/>
      <c r="D16" s="12"/>
      <c r="E16" s="15">
        <v>81800.52</v>
      </c>
      <c r="F16" s="12"/>
    </row>
    <row r="17" spans="1:6" ht="51">
      <c r="A17" s="69" t="s">
        <v>58</v>
      </c>
      <c r="B17" s="14"/>
      <c r="C17" s="12"/>
      <c r="D17" s="12"/>
      <c r="E17" s="15">
        <v>576.06</v>
      </c>
      <c r="F17" s="12"/>
    </row>
    <row r="18" spans="1:6" ht="25.5">
      <c r="A18" s="69" t="s">
        <v>59</v>
      </c>
      <c r="B18" s="14"/>
      <c r="C18" s="12"/>
      <c r="D18" s="12"/>
      <c r="E18" s="15">
        <v>25385.04</v>
      </c>
      <c r="F18" s="12"/>
    </row>
    <row r="19" spans="1:6" ht="42" customHeight="1">
      <c r="A19" s="69" t="s">
        <v>60</v>
      </c>
      <c r="B19" s="14"/>
      <c r="C19" s="12"/>
      <c r="D19" s="12"/>
      <c r="E19" s="15">
        <v>60356.36</v>
      </c>
      <c r="F19" s="12"/>
    </row>
    <row r="20" spans="1:6" ht="27.75" customHeight="1">
      <c r="A20" s="69" t="s">
        <v>61</v>
      </c>
      <c r="B20" s="14"/>
      <c r="C20" s="12"/>
      <c r="D20" s="12"/>
      <c r="E20" s="15">
        <v>78676.72</v>
      </c>
      <c r="F20" s="12"/>
    </row>
    <row r="21" spans="1:6" ht="37.5" customHeight="1">
      <c r="A21" s="74" t="s">
        <v>47</v>
      </c>
      <c r="B21" s="75">
        <v>2671.29</v>
      </c>
      <c r="C21" s="76">
        <v>168499.56</v>
      </c>
      <c r="D21" s="76">
        <v>159888.68</v>
      </c>
      <c r="E21" s="76">
        <v>178108.26</v>
      </c>
      <c r="F21" s="76">
        <f>B21+D21-E21</f>
        <v>-15548.290000000008</v>
      </c>
    </row>
    <row r="22" spans="1:6" ht="36" customHeight="1">
      <c r="A22" s="74" t="s">
        <v>48</v>
      </c>
      <c r="B22" s="75"/>
      <c r="C22" s="76"/>
      <c r="D22" s="76"/>
      <c r="E22" s="76"/>
      <c r="F22" s="76"/>
    </row>
    <row r="23" spans="1:6" ht="25.5">
      <c r="A23" s="74" t="s">
        <v>49</v>
      </c>
      <c r="B23" s="76"/>
      <c r="C23" s="76">
        <v>1851661.63</v>
      </c>
      <c r="D23" s="76">
        <v>1781604.62</v>
      </c>
      <c r="E23" s="76"/>
      <c r="F23" s="76"/>
    </row>
    <row r="24" spans="1:6" ht="31.5" customHeight="1" thickBot="1">
      <c r="A24" s="74" t="s">
        <v>50</v>
      </c>
      <c r="B24" s="76"/>
      <c r="C24" s="76">
        <v>18433.92</v>
      </c>
      <c r="D24" s="76">
        <v>15582.69</v>
      </c>
      <c r="E24" s="76">
        <v>16853.25</v>
      </c>
      <c r="F24" s="76">
        <f>B24+D24-E24</f>
        <v>-1270.5599999999995</v>
      </c>
    </row>
    <row r="25" spans="1:6" ht="12.75" hidden="1">
      <c r="A25" s="1"/>
      <c r="B25" s="1"/>
      <c r="C25" s="12"/>
      <c r="D25" s="12"/>
      <c r="E25" s="12"/>
      <c r="F25" s="12"/>
    </row>
    <row r="26" spans="1:6" ht="12.75" hidden="1">
      <c r="A26" s="1"/>
      <c r="B26" s="1"/>
      <c r="C26" s="12"/>
      <c r="D26" s="12"/>
      <c r="E26" s="12"/>
      <c r="F26" s="12"/>
    </row>
    <row r="27" spans="1:6" ht="12.75" hidden="1">
      <c r="A27" s="1"/>
      <c r="B27" s="1"/>
      <c r="C27" s="12"/>
      <c r="D27" s="12"/>
      <c r="E27" s="12"/>
      <c r="F27" s="12"/>
    </row>
    <row r="28" spans="1:6" ht="12.75" hidden="1">
      <c r="A28" s="1"/>
      <c r="B28" s="3"/>
      <c r="C28" s="71"/>
      <c r="D28" s="12"/>
      <c r="E28" s="12"/>
      <c r="F28" s="12"/>
    </row>
    <row r="29" spans="1:6" ht="12.75" hidden="1">
      <c r="A29" s="3"/>
      <c r="B29" s="3"/>
      <c r="C29" s="12"/>
      <c r="D29" s="12"/>
      <c r="E29" s="12"/>
      <c r="F29" s="12"/>
    </row>
    <row r="30" spans="1:6" ht="46.5" customHeight="1" hidden="1">
      <c r="A30" s="3"/>
      <c r="B30" s="3"/>
      <c r="C30" s="12"/>
      <c r="D30" s="12"/>
      <c r="E30" s="12"/>
      <c r="F30" s="12"/>
    </row>
    <row r="31" spans="1:6" ht="13.5" hidden="1" thickBot="1">
      <c r="A31" s="52"/>
      <c r="B31" s="52"/>
      <c r="C31" s="15"/>
      <c r="D31" s="12"/>
      <c r="E31" s="12"/>
      <c r="F31" s="12"/>
    </row>
    <row r="32" spans="1:6" ht="30" customHeight="1" thickBot="1">
      <c r="A32" s="77" t="s">
        <v>5</v>
      </c>
      <c r="B32" s="78">
        <f>SUM(B12:B31)</f>
        <v>-352.1300000000001</v>
      </c>
      <c r="C32" s="79">
        <f>SUM(C9:C31)</f>
        <v>2508707.92</v>
      </c>
      <c r="D32" s="79">
        <f>SUM(D9:D31)</f>
        <v>2414254.48</v>
      </c>
      <c r="E32" s="79">
        <f>E12+E21+E24</f>
        <v>665074.3200000001</v>
      </c>
      <c r="F32" s="80">
        <f>SUM(F12:F31)</f>
        <v>-32776.59</v>
      </c>
    </row>
  </sheetData>
  <mergeCells count="6">
    <mergeCell ref="A5:I5"/>
    <mergeCell ref="A6:I6"/>
    <mergeCell ref="A1:E1"/>
    <mergeCell ref="A2:K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22" sqref="E22"/>
    </sheetView>
  </sheetViews>
  <sheetFormatPr defaultColWidth="9.00390625" defaultRowHeight="12.75"/>
  <cols>
    <col min="1" max="1" width="14.625" style="0" customWidth="1"/>
    <col min="2" max="2" width="16.125" style="0" customWidth="1"/>
    <col min="3" max="3" width="13.375" style="0" customWidth="1"/>
    <col min="5" max="5" width="19.125" style="0" customWidth="1"/>
  </cols>
  <sheetData>
    <row r="1" spans="1:5" ht="12.75">
      <c r="A1" s="99" t="s">
        <v>29</v>
      </c>
      <c r="B1" s="100"/>
      <c r="C1" s="100"/>
      <c r="D1" s="100"/>
      <c r="E1" s="100"/>
    </row>
    <row r="2" spans="2:5" ht="12.75">
      <c r="B2" s="4" t="s">
        <v>17</v>
      </c>
      <c r="C2" s="4"/>
      <c r="D2" s="4"/>
      <c r="E2" s="4"/>
    </row>
    <row r="3" spans="1:5" ht="12.75">
      <c r="A3" s="1"/>
      <c r="B3" s="1" t="s">
        <v>0</v>
      </c>
      <c r="C3" s="1" t="s">
        <v>2</v>
      </c>
      <c r="D3" s="1" t="s">
        <v>10</v>
      </c>
      <c r="E3" s="2" t="s">
        <v>11</v>
      </c>
    </row>
    <row r="4" spans="1:5" ht="12.75" hidden="1">
      <c r="A4" s="1"/>
      <c r="B4" s="1"/>
      <c r="C4" s="1"/>
      <c r="D4" s="1"/>
      <c r="E4" s="2"/>
    </row>
    <row r="5" spans="1:5" ht="24.75" customHeight="1">
      <c r="A5" s="20" t="s">
        <v>24</v>
      </c>
      <c r="B5" s="12">
        <v>36371.97</v>
      </c>
      <c r="C5" s="12"/>
      <c r="D5" s="12"/>
      <c r="E5" s="21"/>
    </row>
    <row r="6" spans="1:5" ht="12.75">
      <c r="A6" s="22" t="s">
        <v>20</v>
      </c>
      <c r="B6" s="12">
        <v>36371.97</v>
      </c>
      <c r="C6" s="12">
        <v>30138.74</v>
      </c>
      <c r="D6" s="16">
        <f aca="true" t="shared" si="0" ref="D6:D17">C6/B5*100</f>
        <v>82.86254497625507</v>
      </c>
      <c r="E6" s="21"/>
    </row>
    <row r="7" spans="1:5" ht="12.75">
      <c r="A7" s="22" t="s">
        <v>21</v>
      </c>
      <c r="B7" s="12">
        <v>36371.97</v>
      </c>
      <c r="C7" s="12">
        <v>30237.26</v>
      </c>
      <c r="D7" s="16">
        <f t="shared" si="0"/>
        <v>83.13341290009862</v>
      </c>
      <c r="E7" s="21"/>
    </row>
    <row r="8" spans="1:5" ht="12.75">
      <c r="A8" s="22" t="s">
        <v>22</v>
      </c>
      <c r="B8" s="12">
        <v>36371.97</v>
      </c>
      <c r="C8" s="12">
        <v>37320.22</v>
      </c>
      <c r="D8" s="16">
        <f t="shared" si="0"/>
        <v>102.60709002014462</v>
      </c>
      <c r="E8" s="21"/>
    </row>
    <row r="9" spans="1:5" ht="12.75">
      <c r="A9" s="22" t="s">
        <v>1</v>
      </c>
      <c r="B9" s="12">
        <v>36371.97</v>
      </c>
      <c r="C9" s="12">
        <v>37185.27</v>
      </c>
      <c r="D9" s="16">
        <f t="shared" si="0"/>
        <v>102.23606255036502</v>
      </c>
      <c r="E9" s="12"/>
    </row>
    <row r="10" spans="1:5" ht="12.75">
      <c r="A10" s="12" t="s">
        <v>3</v>
      </c>
      <c r="B10" s="12">
        <v>36371.97</v>
      </c>
      <c r="C10" s="12">
        <v>37442.9</v>
      </c>
      <c r="D10" s="16">
        <f t="shared" si="0"/>
        <v>102.9443827210899</v>
      </c>
      <c r="E10" s="12"/>
    </row>
    <row r="11" spans="1:5" ht="12.75">
      <c r="A11" s="12" t="s">
        <v>4</v>
      </c>
      <c r="B11" s="12">
        <v>37060.02</v>
      </c>
      <c r="C11" s="12">
        <v>34586.59</v>
      </c>
      <c r="D11" s="16">
        <f t="shared" si="0"/>
        <v>95.09132994445997</v>
      </c>
      <c r="E11" s="12"/>
    </row>
    <row r="12" spans="1:5" ht="12.75">
      <c r="A12" s="12" t="s">
        <v>12</v>
      </c>
      <c r="B12" s="15">
        <v>43012.48</v>
      </c>
      <c r="C12" s="15">
        <v>38914.51</v>
      </c>
      <c r="D12" s="16">
        <f t="shared" si="0"/>
        <v>105.00401780679019</v>
      </c>
      <c r="E12" s="12"/>
    </row>
    <row r="13" spans="1:5" ht="12.75">
      <c r="A13" s="12" t="s">
        <v>14</v>
      </c>
      <c r="B13" s="12">
        <v>36130.54</v>
      </c>
      <c r="C13" s="12">
        <v>39917.46</v>
      </c>
      <c r="D13" s="16">
        <f t="shared" si="0"/>
        <v>92.80436747660214</v>
      </c>
      <c r="E13" s="12"/>
    </row>
    <row r="14" spans="1:5" ht="12.75">
      <c r="A14" s="12" t="s">
        <v>15</v>
      </c>
      <c r="B14" s="18">
        <v>43012.48</v>
      </c>
      <c r="C14" s="15">
        <v>36706</v>
      </c>
      <c r="D14" s="16">
        <f t="shared" si="0"/>
        <v>101.59272460361788</v>
      </c>
      <c r="E14" s="12"/>
    </row>
    <row r="15" spans="1:5" ht="12.75">
      <c r="A15" s="12" t="s">
        <v>16</v>
      </c>
      <c r="B15" s="18">
        <v>43012.48</v>
      </c>
      <c r="C15" s="15">
        <v>39696.54</v>
      </c>
      <c r="D15" s="16">
        <f t="shared" si="0"/>
        <v>92.290749103516</v>
      </c>
      <c r="E15" s="12"/>
    </row>
    <row r="16" spans="1:5" ht="12.75">
      <c r="A16" s="12" t="s">
        <v>18</v>
      </c>
      <c r="B16" s="18">
        <v>43012.48</v>
      </c>
      <c r="C16" s="15">
        <v>39825.21</v>
      </c>
      <c r="D16" s="16">
        <f t="shared" si="0"/>
        <v>92.58989483982323</v>
      </c>
      <c r="E16" s="12"/>
    </row>
    <row r="17" spans="1:5" ht="12.75">
      <c r="A17" s="12" t="s">
        <v>19</v>
      </c>
      <c r="B17" s="18">
        <v>43012.48</v>
      </c>
      <c r="C17" s="18">
        <v>55207.79</v>
      </c>
      <c r="D17" s="16">
        <f t="shared" si="0"/>
        <v>128.35295709524303</v>
      </c>
      <c r="E17" s="12"/>
    </row>
    <row r="18" spans="1:5" ht="46.5" customHeight="1">
      <c r="A18" s="23" t="s">
        <v>5</v>
      </c>
      <c r="B18" s="23">
        <f>SUM(B6:B17)</f>
        <v>470112.80999999994</v>
      </c>
      <c r="C18" s="23">
        <f>SUM(C6:C17)</f>
        <v>457178.49</v>
      </c>
      <c r="D18" s="24">
        <f>C18/(B18-B17+B5)*100</f>
        <v>98.6420310340014</v>
      </c>
      <c r="E18" s="23">
        <f>B18-C18</f>
        <v>12934.319999999949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15" sqref="B15:C18"/>
    </sheetView>
  </sheetViews>
  <sheetFormatPr defaultColWidth="9.00390625" defaultRowHeight="12.75"/>
  <cols>
    <col min="1" max="1" width="13.625" style="0" customWidth="1"/>
    <col min="2" max="2" width="13.75390625" style="0" customWidth="1"/>
    <col min="3" max="3" width="16.75390625" style="0" customWidth="1"/>
    <col min="4" max="4" width="19.125" style="0" customWidth="1"/>
    <col min="5" max="5" width="0" style="0" hidden="1" customWidth="1"/>
    <col min="6" max="6" width="17.875" style="0" customWidth="1"/>
    <col min="7" max="7" width="14.75390625" style="0" customWidth="1"/>
    <col min="8" max="8" width="12.875" style="0" hidden="1" customWidth="1"/>
    <col min="9" max="9" width="11.75390625" style="0" hidden="1" customWidth="1"/>
    <col min="11" max="11" width="0" style="0" hidden="1" customWidth="1"/>
  </cols>
  <sheetData>
    <row r="1" spans="4:7" ht="12.75">
      <c r="D1" s="4" t="s">
        <v>13</v>
      </c>
      <c r="E1" s="4"/>
      <c r="F1" s="4"/>
      <c r="G1" s="4"/>
    </row>
    <row r="2" spans="1:9" ht="12.75">
      <c r="A2" s="105" t="s">
        <v>30</v>
      </c>
      <c r="B2" s="106"/>
      <c r="C2" s="106"/>
      <c r="D2" s="106"/>
      <c r="E2" s="106"/>
      <c r="F2" s="106"/>
      <c r="G2" s="106"/>
      <c r="H2" s="106"/>
      <c r="I2" s="106"/>
    </row>
    <row r="3" spans="1:9" ht="12.75">
      <c r="A3" s="111"/>
      <c r="B3" s="107" t="s">
        <v>27</v>
      </c>
      <c r="C3" s="107" t="s">
        <v>2</v>
      </c>
      <c r="D3" s="107" t="s">
        <v>6</v>
      </c>
      <c r="E3" s="12"/>
      <c r="F3" s="107" t="s">
        <v>26</v>
      </c>
      <c r="G3" s="109" t="s">
        <v>25</v>
      </c>
      <c r="H3" s="2" t="s">
        <v>7</v>
      </c>
      <c r="I3" s="2" t="s">
        <v>7</v>
      </c>
    </row>
    <row r="4" spans="1:9" ht="17.25" customHeight="1">
      <c r="A4" s="110"/>
      <c r="B4" s="108"/>
      <c r="C4" s="108"/>
      <c r="D4" s="108"/>
      <c r="E4" s="12"/>
      <c r="F4" s="108"/>
      <c r="G4" s="110"/>
      <c r="H4" s="2" t="s">
        <v>8</v>
      </c>
      <c r="I4" s="2" t="s">
        <v>9</v>
      </c>
    </row>
    <row r="5" spans="1:9" ht="12.75" hidden="1">
      <c r="A5" s="1"/>
      <c r="B5" s="9"/>
      <c r="C5" s="9"/>
      <c r="D5" s="1"/>
      <c r="E5" s="1"/>
      <c r="F5" s="1"/>
      <c r="G5" s="1"/>
      <c r="H5" s="1"/>
      <c r="I5" s="1"/>
    </row>
    <row r="6" spans="1:9" ht="38.25">
      <c r="A6" s="14" t="s">
        <v>23</v>
      </c>
      <c r="B6" s="14"/>
      <c r="C6" s="14"/>
      <c r="D6" s="12"/>
      <c r="E6" s="12"/>
      <c r="F6" s="12"/>
      <c r="G6" s="12">
        <v>-3023.42</v>
      </c>
      <c r="H6" s="1"/>
      <c r="I6" s="1"/>
    </row>
    <row r="7" spans="1:11" ht="12.75">
      <c r="A7" s="12" t="s">
        <v>20</v>
      </c>
      <c r="B7" s="12">
        <v>36371.97</v>
      </c>
      <c r="C7" s="12">
        <v>30138.74</v>
      </c>
      <c r="D7" s="12">
        <f>B7</f>
        <v>36371.97</v>
      </c>
      <c r="E7" s="16"/>
      <c r="F7" s="15">
        <f aca="true" t="shared" si="0" ref="F7:F18">SUM(D7:E7)</f>
        <v>36371.97</v>
      </c>
      <c r="G7" s="15">
        <f aca="true" t="shared" si="1" ref="G7:G18">C7-F7</f>
        <v>-6233.23</v>
      </c>
      <c r="H7" s="1"/>
      <c r="I7" s="1"/>
      <c r="K7">
        <f>4.45/6</f>
        <v>0.7416666666666667</v>
      </c>
    </row>
    <row r="8" spans="1:9" ht="12.75">
      <c r="A8" s="12" t="s">
        <v>21</v>
      </c>
      <c r="B8" s="12">
        <v>36371.97</v>
      </c>
      <c r="C8" s="12">
        <v>30237.26</v>
      </c>
      <c r="D8" s="12">
        <f aca="true" t="shared" si="2" ref="D8:D18">B8</f>
        <v>36371.97</v>
      </c>
      <c r="E8" s="16"/>
      <c r="F8" s="15">
        <f t="shared" si="0"/>
        <v>36371.97</v>
      </c>
      <c r="G8" s="15">
        <f t="shared" si="1"/>
        <v>-6134.710000000003</v>
      </c>
      <c r="H8" s="1"/>
      <c r="I8" s="1"/>
    </row>
    <row r="9" spans="1:9" ht="12.75">
      <c r="A9" s="12" t="s">
        <v>22</v>
      </c>
      <c r="B9" s="12">
        <v>36371.97</v>
      </c>
      <c r="C9" s="12">
        <v>37320.22</v>
      </c>
      <c r="D9" s="12">
        <f t="shared" si="2"/>
        <v>36371.97</v>
      </c>
      <c r="E9" s="16"/>
      <c r="F9" s="15">
        <f t="shared" si="0"/>
        <v>36371.97</v>
      </c>
      <c r="G9" s="15">
        <f t="shared" si="1"/>
        <v>948.25</v>
      </c>
      <c r="H9" s="1"/>
      <c r="I9" s="1"/>
    </row>
    <row r="10" spans="1:9" ht="12.75">
      <c r="A10" s="12" t="s">
        <v>1</v>
      </c>
      <c r="B10" s="12">
        <v>36371.97</v>
      </c>
      <c r="C10" s="12">
        <v>37185.27</v>
      </c>
      <c r="D10" s="12">
        <f t="shared" si="2"/>
        <v>36371.97</v>
      </c>
      <c r="E10" s="12"/>
      <c r="F10" s="15">
        <f t="shared" si="0"/>
        <v>36371.97</v>
      </c>
      <c r="G10" s="15">
        <f t="shared" si="1"/>
        <v>813.2999999999956</v>
      </c>
      <c r="H10" s="1"/>
      <c r="I10" s="1"/>
    </row>
    <row r="11" spans="1:9" ht="12.75">
      <c r="A11" s="12" t="s">
        <v>3</v>
      </c>
      <c r="B11" s="12">
        <v>36371.97</v>
      </c>
      <c r="C11" s="12">
        <v>37442.9</v>
      </c>
      <c r="D11" s="12">
        <f t="shared" si="2"/>
        <v>36371.97</v>
      </c>
      <c r="E11" s="12"/>
      <c r="F11" s="15">
        <f t="shared" si="0"/>
        <v>36371.97</v>
      </c>
      <c r="G11" s="15">
        <f t="shared" si="1"/>
        <v>1070.9300000000003</v>
      </c>
      <c r="H11" s="1"/>
      <c r="I11" s="1"/>
    </row>
    <row r="12" spans="1:9" ht="12.75">
      <c r="A12" s="12" t="s">
        <v>4</v>
      </c>
      <c r="B12" s="12">
        <v>37060.02</v>
      </c>
      <c r="C12" s="12">
        <v>34586.59</v>
      </c>
      <c r="D12" s="12">
        <f t="shared" si="2"/>
        <v>37060.02</v>
      </c>
      <c r="E12" s="12"/>
      <c r="F12" s="15">
        <f t="shared" si="0"/>
        <v>37060.02</v>
      </c>
      <c r="G12" s="15">
        <f t="shared" si="1"/>
        <v>-2473.4300000000003</v>
      </c>
      <c r="H12" s="1"/>
      <c r="I12" s="1"/>
    </row>
    <row r="13" spans="1:9" ht="12.75">
      <c r="A13" s="12" t="s">
        <v>12</v>
      </c>
      <c r="B13" s="15">
        <v>43012.48</v>
      </c>
      <c r="C13" s="15">
        <v>38914.51</v>
      </c>
      <c r="D13" s="12">
        <f t="shared" si="2"/>
        <v>43012.48</v>
      </c>
      <c r="E13" s="12"/>
      <c r="F13" s="15">
        <f t="shared" si="0"/>
        <v>43012.48</v>
      </c>
      <c r="G13" s="15">
        <f t="shared" si="1"/>
        <v>-4097.970000000001</v>
      </c>
      <c r="H13" s="1"/>
      <c r="I13" s="1"/>
    </row>
    <row r="14" spans="1:9" ht="12.75">
      <c r="A14" s="12" t="s">
        <v>14</v>
      </c>
      <c r="B14" s="15">
        <v>36130.54</v>
      </c>
      <c r="C14" s="15">
        <v>39917.46</v>
      </c>
      <c r="D14" s="12">
        <f t="shared" si="2"/>
        <v>36130.54</v>
      </c>
      <c r="E14" s="17"/>
      <c r="F14" s="15">
        <f t="shared" si="0"/>
        <v>36130.54</v>
      </c>
      <c r="G14" s="15">
        <f t="shared" si="1"/>
        <v>3786.9199999999983</v>
      </c>
      <c r="H14" s="1"/>
      <c r="I14" s="1"/>
    </row>
    <row r="15" spans="1:9" ht="12.75">
      <c r="A15" s="12" t="s">
        <v>15</v>
      </c>
      <c r="B15" s="18">
        <v>43012.48</v>
      </c>
      <c r="C15" s="15">
        <v>36706</v>
      </c>
      <c r="D15" s="12">
        <f t="shared" si="2"/>
        <v>43012.48</v>
      </c>
      <c r="E15" s="19"/>
      <c r="F15" s="15">
        <f t="shared" si="0"/>
        <v>43012.48</v>
      </c>
      <c r="G15" s="15">
        <f t="shared" si="1"/>
        <v>-6306.480000000003</v>
      </c>
      <c r="H15" s="3"/>
      <c r="I15" s="3"/>
    </row>
    <row r="16" spans="1:9" ht="12.75">
      <c r="A16" s="12" t="s">
        <v>16</v>
      </c>
      <c r="B16" s="18">
        <v>43012.48</v>
      </c>
      <c r="C16" s="15">
        <v>39696.54</v>
      </c>
      <c r="D16" s="12">
        <f t="shared" si="2"/>
        <v>43012.48</v>
      </c>
      <c r="E16" s="12"/>
      <c r="F16" s="15">
        <f t="shared" si="0"/>
        <v>43012.48</v>
      </c>
      <c r="G16" s="15">
        <f t="shared" si="1"/>
        <v>-3315.9400000000023</v>
      </c>
      <c r="H16" s="3"/>
      <c r="I16" s="3"/>
    </row>
    <row r="17" spans="1:9" ht="12.75">
      <c r="A17" s="12" t="s">
        <v>18</v>
      </c>
      <c r="B17" s="18">
        <v>43012.48</v>
      </c>
      <c r="C17" s="15">
        <v>39825.21</v>
      </c>
      <c r="D17" s="12">
        <f t="shared" si="2"/>
        <v>43012.48</v>
      </c>
      <c r="E17" s="12"/>
      <c r="F17" s="15">
        <f t="shared" si="0"/>
        <v>43012.48</v>
      </c>
      <c r="G17" s="15">
        <f t="shared" si="1"/>
        <v>-3187.270000000004</v>
      </c>
      <c r="H17" s="8"/>
      <c r="I17" s="1"/>
    </row>
    <row r="18" spans="1:9" ht="13.5" thickBot="1">
      <c r="A18" s="11" t="s">
        <v>19</v>
      </c>
      <c r="B18" s="18">
        <v>43012.48</v>
      </c>
      <c r="C18" s="18">
        <v>55207.79</v>
      </c>
      <c r="D18" s="12">
        <f t="shared" si="2"/>
        <v>43012.48</v>
      </c>
      <c r="E18" s="11"/>
      <c r="F18" s="15">
        <f t="shared" si="0"/>
        <v>43012.48</v>
      </c>
      <c r="G18" s="15">
        <f t="shared" si="1"/>
        <v>12195.309999999998</v>
      </c>
      <c r="H18" s="8"/>
      <c r="I18" s="3"/>
    </row>
    <row r="19" spans="1:9" ht="42" customHeight="1" thickBot="1">
      <c r="A19" s="25" t="s">
        <v>5</v>
      </c>
      <c r="B19" s="26">
        <f>SUM(B7:B18)</f>
        <v>470112.80999999994</v>
      </c>
      <c r="C19" s="72">
        <f>SUM(C7:C18)</f>
        <v>457178.49</v>
      </c>
      <c r="D19" s="27">
        <f>SUM(D7:D18)</f>
        <v>470112.80999999994</v>
      </c>
      <c r="E19" s="28"/>
      <c r="F19" s="29">
        <f>SUM(F7:F18)</f>
        <v>470112.80999999994</v>
      </c>
      <c r="G19" s="29">
        <f>SUM(G6:G18)</f>
        <v>-15957.74000000002</v>
      </c>
      <c r="H19" s="7"/>
      <c r="I19" s="10"/>
    </row>
    <row r="20" spans="2:5" ht="12.75">
      <c r="B20" s="5"/>
      <c r="C20" s="5"/>
      <c r="D20" s="6"/>
      <c r="E20" s="5"/>
    </row>
    <row r="21" spans="2:5" ht="12.75">
      <c r="B21" s="5"/>
      <c r="C21" s="5"/>
      <c r="D21" s="5"/>
      <c r="E21" s="5"/>
    </row>
    <row r="22" spans="1:8" ht="12.75">
      <c r="A22" s="104"/>
      <c r="B22" s="104"/>
      <c r="C22" s="104"/>
      <c r="D22" s="104"/>
      <c r="E22" s="104"/>
      <c r="F22" s="104"/>
      <c r="G22" s="104"/>
      <c r="H22" s="104"/>
    </row>
    <row r="26" ht="12.75">
      <c r="E26" t="s">
        <v>32</v>
      </c>
    </row>
  </sheetData>
  <mergeCells count="8">
    <mergeCell ref="A22:H22"/>
    <mergeCell ref="A2:I2"/>
    <mergeCell ref="B3:B4"/>
    <mergeCell ref="C3:C4"/>
    <mergeCell ref="D3:D4"/>
    <mergeCell ref="F3:F4"/>
    <mergeCell ref="G3:G4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F19" sqref="F19"/>
    </sheetView>
  </sheetViews>
  <sheetFormatPr defaultColWidth="9.00390625" defaultRowHeight="12.75"/>
  <cols>
    <col min="1" max="1" width="16.375" style="0" customWidth="1"/>
    <col min="2" max="2" width="13.875" style="0" customWidth="1"/>
    <col min="3" max="3" width="10.75390625" style="0" customWidth="1"/>
    <col min="4" max="4" width="10.00390625" style="0" hidden="1" customWidth="1"/>
    <col min="5" max="5" width="15.875" style="0" customWidth="1"/>
    <col min="6" max="6" width="15.25390625" style="0" customWidth="1"/>
    <col min="7" max="7" width="18.375" style="0" customWidth="1"/>
    <col min="8" max="8" width="12.875" style="0" hidden="1" customWidth="1"/>
    <col min="9" max="9" width="11.75390625" style="0" hidden="1" customWidth="1"/>
    <col min="11" max="11" width="0" style="0" hidden="1" customWidth="1"/>
  </cols>
  <sheetData>
    <row r="1" spans="1:7" ht="12.75">
      <c r="A1" s="99" t="s">
        <v>13</v>
      </c>
      <c r="B1" s="100"/>
      <c r="C1" s="100"/>
      <c r="D1" s="100"/>
      <c r="E1" s="100"/>
      <c r="F1" s="100"/>
      <c r="G1" s="4"/>
    </row>
    <row r="2" spans="1:9" ht="12.75">
      <c r="A2" s="105" t="s">
        <v>31</v>
      </c>
      <c r="B2" s="106"/>
      <c r="C2" s="106"/>
      <c r="D2" s="106"/>
      <c r="E2" s="106"/>
      <c r="F2" s="106"/>
      <c r="G2" s="106"/>
      <c r="H2" s="106"/>
      <c r="I2" s="106"/>
    </row>
    <row r="3" spans="1:9" ht="12.75">
      <c r="A3" s="111"/>
      <c r="B3" s="111" t="s">
        <v>27</v>
      </c>
      <c r="C3" s="111" t="s">
        <v>2</v>
      </c>
      <c r="D3" s="31"/>
      <c r="E3" s="111" t="s">
        <v>28</v>
      </c>
      <c r="F3" s="111" t="s">
        <v>26</v>
      </c>
      <c r="G3" s="109" t="s">
        <v>25</v>
      </c>
      <c r="H3" s="2"/>
      <c r="I3" s="2"/>
    </row>
    <row r="4" spans="1:9" ht="17.25" customHeight="1">
      <c r="A4" s="110"/>
      <c r="B4" s="110"/>
      <c r="C4" s="110"/>
      <c r="D4" s="31"/>
      <c r="E4" s="110"/>
      <c r="F4" s="110"/>
      <c r="G4" s="110"/>
      <c r="H4" s="2"/>
      <c r="I4" s="2"/>
    </row>
    <row r="5" spans="1:9" ht="12.75" hidden="1">
      <c r="A5" s="12"/>
      <c r="B5" s="13"/>
      <c r="C5" s="13"/>
      <c r="D5" s="12"/>
      <c r="E5" s="12"/>
      <c r="F5" s="12"/>
      <c r="G5" s="12"/>
      <c r="H5" s="1"/>
      <c r="I5" s="1"/>
    </row>
    <row r="6" spans="1:9" ht="35.25" customHeight="1">
      <c r="A6" s="30" t="s">
        <v>23</v>
      </c>
      <c r="B6" s="30"/>
      <c r="C6" s="30"/>
      <c r="D6" s="23"/>
      <c r="E6" s="23"/>
      <c r="F6" s="23"/>
      <c r="G6" s="23">
        <v>2671.29</v>
      </c>
      <c r="H6" s="1"/>
      <c r="I6" s="1"/>
    </row>
    <row r="7" spans="1:11" ht="12.75">
      <c r="A7" s="12" t="s">
        <v>20</v>
      </c>
      <c r="B7" s="15">
        <v>8857.54</v>
      </c>
      <c r="C7" s="16">
        <v>7488.62</v>
      </c>
      <c r="D7" s="16"/>
      <c r="E7" s="16"/>
      <c r="F7" s="15">
        <f>E7</f>
        <v>0</v>
      </c>
      <c r="G7" s="15">
        <f>C7-F7</f>
        <v>7488.62</v>
      </c>
      <c r="H7" s="1"/>
      <c r="I7" s="1"/>
      <c r="K7">
        <f>4.45/6</f>
        <v>0.7416666666666667</v>
      </c>
    </row>
    <row r="8" spans="1:9" ht="12.75">
      <c r="A8" s="12" t="s">
        <v>21</v>
      </c>
      <c r="B8" s="15">
        <v>15076.4</v>
      </c>
      <c r="C8" s="16">
        <v>7603.15</v>
      </c>
      <c r="D8" s="16"/>
      <c r="E8" s="16">
        <f>3404</f>
        <v>3404</v>
      </c>
      <c r="F8" s="15">
        <f>E8</f>
        <v>3404</v>
      </c>
      <c r="G8" s="15">
        <f aca="true" t="shared" si="0" ref="G8:G18">C8-F8</f>
        <v>4199.15</v>
      </c>
      <c r="H8" s="1"/>
      <c r="I8" s="1"/>
    </row>
    <row r="9" spans="1:9" ht="12.75">
      <c r="A9" s="12" t="s">
        <v>22</v>
      </c>
      <c r="B9" s="15">
        <v>15076.4</v>
      </c>
      <c r="C9" s="16">
        <v>14918.43</v>
      </c>
      <c r="D9" s="16"/>
      <c r="E9" s="16">
        <f>6417+4687.8</f>
        <v>11104.8</v>
      </c>
      <c r="F9" s="15">
        <f>SUM(D9:E9)</f>
        <v>11104.8</v>
      </c>
      <c r="G9" s="15">
        <f t="shared" si="0"/>
        <v>3813.630000000001</v>
      </c>
      <c r="H9" s="1"/>
      <c r="I9" s="1"/>
    </row>
    <row r="10" spans="1:9" ht="12.75">
      <c r="A10" s="12" t="s">
        <v>1</v>
      </c>
      <c r="B10" s="15">
        <v>15076.4</v>
      </c>
      <c r="C10" s="12">
        <v>15044.66</v>
      </c>
      <c r="D10" s="16"/>
      <c r="E10" s="12"/>
      <c r="F10" s="15">
        <f aca="true" t="shared" si="1" ref="F10:F18">SUM(D10:E10)</f>
        <v>0</v>
      </c>
      <c r="G10" s="15">
        <f t="shared" si="0"/>
        <v>15044.66</v>
      </c>
      <c r="H10" s="1"/>
      <c r="I10" s="1"/>
    </row>
    <row r="11" spans="1:9" ht="12.75">
      <c r="A11" s="12" t="s">
        <v>3</v>
      </c>
      <c r="B11" s="15">
        <v>15076.4</v>
      </c>
      <c r="C11" s="15">
        <v>15069.06</v>
      </c>
      <c r="D11" s="16"/>
      <c r="E11" s="12">
        <f>5724+3714.66</f>
        <v>9438.66</v>
      </c>
      <c r="F11" s="15">
        <f t="shared" si="1"/>
        <v>9438.66</v>
      </c>
      <c r="G11" s="15">
        <f t="shared" si="0"/>
        <v>5630.4</v>
      </c>
      <c r="H11" s="1"/>
      <c r="I11" s="1"/>
    </row>
    <row r="12" spans="1:9" ht="12.75">
      <c r="A12" s="12" t="s">
        <v>4</v>
      </c>
      <c r="B12" s="15">
        <v>16744.36</v>
      </c>
      <c r="C12" s="12">
        <v>14116.8</v>
      </c>
      <c r="D12" s="16"/>
      <c r="E12" s="12">
        <f>4687.8</f>
        <v>4687.8</v>
      </c>
      <c r="F12" s="15">
        <f t="shared" si="1"/>
        <v>4687.8</v>
      </c>
      <c r="G12" s="15">
        <f t="shared" si="0"/>
        <v>9429</v>
      </c>
      <c r="H12" s="1"/>
      <c r="I12" s="1"/>
    </row>
    <row r="13" spans="1:9" ht="12.75">
      <c r="A13" s="12" t="s">
        <v>12</v>
      </c>
      <c r="B13" s="15">
        <v>13825.44</v>
      </c>
      <c r="C13" s="12">
        <v>17179.04</v>
      </c>
      <c r="D13" s="16"/>
      <c r="E13" s="12">
        <f>62861+1200</f>
        <v>64061</v>
      </c>
      <c r="F13" s="15">
        <f t="shared" si="1"/>
        <v>64061</v>
      </c>
      <c r="G13" s="15">
        <f t="shared" si="0"/>
        <v>-46881.96</v>
      </c>
      <c r="H13" s="1"/>
      <c r="I13" s="1"/>
    </row>
    <row r="14" spans="1:9" ht="12.75">
      <c r="A14" s="12" t="s">
        <v>14</v>
      </c>
      <c r="B14" s="15">
        <v>13825.44</v>
      </c>
      <c r="C14" s="12">
        <v>13766.61</v>
      </c>
      <c r="D14" s="16"/>
      <c r="E14" s="17">
        <f>45728+2465+22182</f>
        <v>70375</v>
      </c>
      <c r="F14" s="15">
        <f t="shared" si="1"/>
        <v>70375</v>
      </c>
      <c r="G14" s="15">
        <f t="shared" si="0"/>
        <v>-56608.39</v>
      </c>
      <c r="H14" s="1"/>
      <c r="I14" s="1"/>
    </row>
    <row r="15" spans="1:9" ht="12.75">
      <c r="A15" s="12" t="s">
        <v>15</v>
      </c>
      <c r="B15" s="18">
        <v>13460.86</v>
      </c>
      <c r="C15" s="12">
        <v>11371.83</v>
      </c>
      <c r="D15" s="16"/>
      <c r="E15" s="19">
        <f>3687</f>
        <v>3687</v>
      </c>
      <c r="F15" s="15">
        <f t="shared" si="1"/>
        <v>3687</v>
      </c>
      <c r="G15" s="15">
        <f t="shared" si="0"/>
        <v>7684.83</v>
      </c>
      <c r="H15" s="3"/>
      <c r="I15" s="3"/>
    </row>
    <row r="16" spans="1:9" ht="12.75">
      <c r="A16" s="12" t="s">
        <v>16</v>
      </c>
      <c r="B16" s="18">
        <v>13825.44</v>
      </c>
      <c r="C16" s="12">
        <v>12853.74</v>
      </c>
      <c r="D16" s="16"/>
      <c r="E16" s="12"/>
      <c r="F16" s="15"/>
      <c r="G16" s="15">
        <f t="shared" si="0"/>
        <v>12853.74</v>
      </c>
      <c r="H16" s="3"/>
      <c r="I16" s="3"/>
    </row>
    <row r="17" spans="1:9" ht="12.75">
      <c r="A17" s="12" t="s">
        <v>18</v>
      </c>
      <c r="B17" s="18">
        <v>13825.44</v>
      </c>
      <c r="C17" s="12">
        <v>12884.57</v>
      </c>
      <c r="D17" s="16"/>
      <c r="E17" s="12">
        <f>5552+3606</f>
        <v>9158</v>
      </c>
      <c r="F17" s="15">
        <f t="shared" si="1"/>
        <v>9158</v>
      </c>
      <c r="G17" s="15">
        <f t="shared" si="0"/>
        <v>3726.5699999999997</v>
      </c>
      <c r="H17" s="8"/>
      <c r="I17" s="1"/>
    </row>
    <row r="18" spans="1:9" ht="13.5" thickBot="1">
      <c r="A18" s="11" t="s">
        <v>19</v>
      </c>
      <c r="B18" s="18">
        <v>13825.44</v>
      </c>
      <c r="C18" s="11">
        <v>17592.17</v>
      </c>
      <c r="D18" s="16"/>
      <c r="E18" s="11">
        <f>2192</f>
        <v>2192</v>
      </c>
      <c r="F18" s="15">
        <f t="shared" si="1"/>
        <v>2192</v>
      </c>
      <c r="G18" s="15">
        <f t="shared" si="0"/>
        <v>15400.169999999998</v>
      </c>
      <c r="H18" s="8"/>
      <c r="I18" s="3"/>
    </row>
    <row r="19" spans="1:9" ht="50.25" customHeight="1" thickBot="1">
      <c r="A19" s="25" t="s">
        <v>5</v>
      </c>
      <c r="B19" s="73">
        <f>SUM(B7:B18)</f>
        <v>168495.56</v>
      </c>
      <c r="C19" s="72">
        <f>SUM(C7:C18)</f>
        <v>159888.68</v>
      </c>
      <c r="D19" s="29">
        <f>SUM(D7:D18)</f>
        <v>0</v>
      </c>
      <c r="E19" s="29">
        <f>SUM(E7:E18)</f>
        <v>178108.26</v>
      </c>
      <c r="F19" s="29">
        <f>SUM(F7:F18)</f>
        <v>178108.26</v>
      </c>
      <c r="G19" s="29">
        <f>SUM(G6:G18)</f>
        <v>-15548.289999999994</v>
      </c>
      <c r="H19" s="7"/>
      <c r="I19" s="10"/>
    </row>
    <row r="20" spans="2:5" ht="12.75">
      <c r="B20" s="5"/>
      <c r="C20" s="5"/>
      <c r="D20" s="6"/>
      <c r="E20" s="5"/>
    </row>
    <row r="21" spans="2:5" ht="12.75">
      <c r="B21" s="5"/>
      <c r="C21" s="5"/>
      <c r="D21" s="5"/>
      <c r="E21" s="5"/>
    </row>
    <row r="22" spans="1:8" ht="12.75">
      <c r="A22" s="104"/>
      <c r="B22" s="104"/>
      <c r="C22" s="104"/>
      <c r="D22" s="104"/>
      <c r="E22" s="104"/>
      <c r="F22" s="104"/>
      <c r="G22" s="104"/>
      <c r="H22" s="104"/>
    </row>
    <row r="24" spans="1:4" ht="12.75" hidden="1">
      <c r="A24" s="32"/>
      <c r="B24" s="33"/>
      <c r="C24" s="34"/>
      <c r="D24" s="35"/>
    </row>
    <row r="25" spans="1:4" ht="12.75" hidden="1">
      <c r="A25" s="32"/>
      <c r="B25" s="33"/>
      <c r="C25" s="34"/>
      <c r="D25" s="35"/>
    </row>
    <row r="26" spans="1:4" ht="12.75" hidden="1">
      <c r="A26" s="32"/>
      <c r="B26" s="33"/>
      <c r="C26" s="34"/>
      <c r="D26" s="35"/>
    </row>
    <row r="27" spans="1:4" ht="12.75" hidden="1">
      <c r="A27" s="36"/>
      <c r="B27" s="33"/>
      <c r="C27" s="34"/>
      <c r="D27" s="35"/>
    </row>
    <row r="28" spans="1:4" ht="12.75" hidden="1">
      <c r="A28" s="37"/>
      <c r="B28" s="33"/>
      <c r="C28" s="38"/>
      <c r="D28" s="39"/>
    </row>
    <row r="29" spans="1:4" ht="12.75" hidden="1">
      <c r="A29" s="40"/>
      <c r="B29" s="41"/>
      <c r="C29" s="42"/>
      <c r="D29" s="43"/>
    </row>
    <row r="30" spans="1:4" ht="12.75" hidden="1">
      <c r="A30" s="40"/>
      <c r="B30" s="41"/>
      <c r="C30" s="42"/>
      <c r="D30" s="43"/>
    </row>
    <row r="31" spans="1:4" ht="12.75" hidden="1">
      <c r="A31" s="37"/>
      <c r="B31" s="41"/>
      <c r="C31" s="34"/>
      <c r="D31" s="43"/>
    </row>
    <row r="32" spans="1:4" ht="12.75" hidden="1">
      <c r="A32" s="37"/>
      <c r="B32" s="44"/>
      <c r="C32" s="34"/>
      <c r="D32" s="43"/>
    </row>
    <row r="33" spans="1:4" ht="12.75" hidden="1">
      <c r="A33" s="37"/>
      <c r="B33" s="41"/>
      <c r="C33" s="34"/>
      <c r="D33" s="43"/>
    </row>
    <row r="34" spans="1:4" ht="12.75" hidden="1">
      <c r="A34" s="37"/>
      <c r="B34" s="41"/>
      <c r="C34" s="34"/>
      <c r="D34" s="43"/>
    </row>
    <row r="35" spans="1:4" ht="12.75" hidden="1">
      <c r="A35" s="37"/>
      <c r="B35" s="41"/>
      <c r="C35" s="34"/>
      <c r="D35" s="43"/>
    </row>
    <row r="36" spans="1:4" ht="12.75" hidden="1">
      <c r="A36" s="41"/>
      <c r="B36" s="33"/>
      <c r="C36" s="34"/>
      <c r="D36" s="43"/>
    </row>
    <row r="37" spans="1:4" ht="12.75" hidden="1">
      <c r="A37" s="41"/>
      <c r="B37" s="45"/>
      <c r="C37" s="46"/>
      <c r="D37" s="43"/>
    </row>
    <row r="38" ht="12.75" hidden="1"/>
  </sheetData>
  <mergeCells count="9">
    <mergeCell ref="A1:F1"/>
    <mergeCell ref="A22:H22"/>
    <mergeCell ref="A2:I2"/>
    <mergeCell ref="G3:G4"/>
    <mergeCell ref="B3:B4"/>
    <mergeCell ref="C3:C4"/>
    <mergeCell ref="A3:A4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2"/>
  <sheetViews>
    <sheetView workbookViewId="0" topLeftCell="A40">
      <selection activeCell="A37" sqref="A37"/>
    </sheetView>
  </sheetViews>
  <sheetFormatPr defaultColWidth="9.00390625" defaultRowHeight="12.75"/>
  <cols>
    <col min="1" max="1" width="38.375" style="0" customWidth="1"/>
    <col min="2" max="2" width="20.125" style="0" customWidth="1"/>
  </cols>
  <sheetData>
    <row r="1" spans="1:2" ht="12.75">
      <c r="A1" s="94" t="s">
        <v>89</v>
      </c>
      <c r="B1" s="95"/>
    </row>
    <row r="2" spans="1:2" ht="12.75">
      <c r="A2" s="112" t="s">
        <v>63</v>
      </c>
      <c r="B2" s="113"/>
    </row>
    <row r="3" spans="1:2" ht="12.75">
      <c r="A3" s="96"/>
      <c r="B3" s="95"/>
    </row>
    <row r="4" spans="1:2" ht="12.75" customHeight="1">
      <c r="A4" s="114" t="s">
        <v>64</v>
      </c>
      <c r="B4" s="115"/>
    </row>
    <row r="5" spans="1:2" ht="12.75">
      <c r="A5" s="81" t="s">
        <v>65</v>
      </c>
      <c r="B5" s="76" t="s">
        <v>66</v>
      </c>
    </row>
    <row r="6" spans="1:2" ht="12.75" hidden="1">
      <c r="A6" s="82"/>
      <c r="B6" s="1"/>
    </row>
    <row r="7" spans="1:2" ht="12.75" hidden="1">
      <c r="A7" s="1"/>
      <c r="B7" s="83"/>
    </row>
    <row r="8" spans="1:2" ht="12.75" hidden="1">
      <c r="A8" s="1"/>
      <c r="B8" s="83"/>
    </row>
    <row r="9" spans="1:2" ht="12.75" hidden="1">
      <c r="A9" s="69"/>
      <c r="B9" s="83"/>
    </row>
    <row r="10" spans="1:2" ht="12.75" hidden="1">
      <c r="A10" s="69"/>
      <c r="B10" s="83"/>
    </row>
    <row r="11" spans="1:2" ht="12.75" hidden="1">
      <c r="A11" s="69"/>
      <c r="B11" s="83"/>
    </row>
    <row r="12" spans="1:2" ht="12.75" hidden="1">
      <c r="A12" s="83"/>
      <c r="B12" s="83"/>
    </row>
    <row r="13" spans="1:2" ht="12.75" hidden="1">
      <c r="A13" s="83"/>
      <c r="B13" s="83"/>
    </row>
    <row r="14" spans="1:2" ht="12.75" hidden="1">
      <c r="A14" s="74"/>
      <c r="B14" s="84"/>
    </row>
    <row r="15" ht="12.75" hidden="1">
      <c r="A15" s="1"/>
    </row>
    <row r="16" ht="12.75" hidden="1">
      <c r="A16" s="1"/>
    </row>
    <row r="17" spans="1:2" ht="12.75">
      <c r="A17" s="76" t="s">
        <v>21</v>
      </c>
      <c r="B17" s="12"/>
    </row>
    <row r="18" spans="1:2" ht="12.75">
      <c r="A18" s="1" t="s">
        <v>67</v>
      </c>
      <c r="B18" s="12">
        <v>3404</v>
      </c>
    </row>
    <row r="19" spans="1:2" ht="12.75" hidden="1">
      <c r="A19" s="1"/>
      <c r="B19" s="12"/>
    </row>
    <row r="20" spans="1:2" ht="12.75">
      <c r="A20" s="76" t="s">
        <v>68</v>
      </c>
      <c r="B20" s="76">
        <f>SUM(B18:B19)</f>
        <v>3404</v>
      </c>
    </row>
    <row r="21" spans="1:2" ht="12.75">
      <c r="A21" s="76" t="s">
        <v>22</v>
      </c>
      <c r="B21" s="12"/>
    </row>
    <row r="22" spans="1:2" ht="12.75">
      <c r="A22" s="85" t="s">
        <v>69</v>
      </c>
      <c r="B22" s="12">
        <v>6417</v>
      </c>
    </row>
    <row r="23" spans="1:2" ht="12.75" hidden="1">
      <c r="A23" s="85"/>
      <c r="B23" s="12"/>
    </row>
    <row r="24" spans="1:2" ht="28.5" customHeight="1">
      <c r="A24" s="86" t="s">
        <v>70</v>
      </c>
      <c r="B24" s="12">
        <v>4687.8</v>
      </c>
    </row>
    <row r="25" spans="1:2" ht="12.75">
      <c r="A25" s="76" t="s">
        <v>71</v>
      </c>
      <c r="B25" s="76">
        <f>SUM(B22:B24)</f>
        <v>11104.8</v>
      </c>
    </row>
    <row r="26" spans="1:2" ht="12.75">
      <c r="A26" s="75" t="s">
        <v>3</v>
      </c>
      <c r="B26" s="87"/>
    </row>
    <row r="27" spans="1:2" ht="21" customHeight="1">
      <c r="A27" s="86" t="s">
        <v>72</v>
      </c>
      <c r="B27" s="87">
        <v>5724</v>
      </c>
    </row>
    <row r="28" spans="1:2" ht="12.75" hidden="1">
      <c r="A28" s="87"/>
      <c r="B28" s="87"/>
    </row>
    <row r="29" spans="1:2" ht="12.75">
      <c r="A29" s="88" t="s">
        <v>73</v>
      </c>
      <c r="B29" s="87">
        <v>3714.66</v>
      </c>
    </row>
    <row r="30" spans="1:2" ht="12.75">
      <c r="A30" s="76" t="s">
        <v>74</v>
      </c>
      <c r="B30" s="76">
        <f>B27+B29</f>
        <v>9438.66</v>
      </c>
    </row>
    <row r="31" spans="1:2" ht="12.75" hidden="1">
      <c r="A31" s="12"/>
      <c r="B31" s="87"/>
    </row>
    <row r="32" spans="1:2" ht="12.75">
      <c r="A32" s="75" t="s">
        <v>4</v>
      </c>
      <c r="B32" s="87"/>
    </row>
    <row r="33" spans="1:2" ht="12.75" hidden="1">
      <c r="A33" s="14"/>
      <c r="B33" s="87"/>
    </row>
    <row r="34" spans="1:2" ht="12.75" hidden="1">
      <c r="A34" s="89"/>
      <c r="B34" s="87"/>
    </row>
    <row r="35" spans="1:2" ht="12.75" hidden="1">
      <c r="A35" s="41"/>
      <c r="B35" s="87"/>
    </row>
    <row r="36" spans="1:2" ht="12.75" hidden="1">
      <c r="A36" s="88"/>
      <c r="B36" s="87"/>
    </row>
    <row r="37" spans="1:2" ht="26.25" customHeight="1">
      <c r="A37" s="86" t="s">
        <v>70</v>
      </c>
      <c r="B37" s="12">
        <v>4687.8</v>
      </c>
    </row>
    <row r="38" spans="1:2" ht="17.25" customHeight="1">
      <c r="A38" s="75" t="s">
        <v>75</v>
      </c>
      <c r="B38" s="76">
        <f>B34+B36+B37</f>
        <v>4687.8</v>
      </c>
    </row>
    <row r="39" spans="1:2" ht="12.75">
      <c r="A39" s="75" t="s">
        <v>12</v>
      </c>
      <c r="B39" s="76"/>
    </row>
    <row r="40" spans="1:2" ht="16.5" customHeight="1">
      <c r="A40" s="91" t="s">
        <v>76</v>
      </c>
      <c r="B40" s="87">
        <v>62861</v>
      </c>
    </row>
    <row r="41" spans="1:2" ht="12.75" hidden="1">
      <c r="A41" s="91"/>
      <c r="B41" s="87"/>
    </row>
    <row r="42" spans="1:2" ht="12.75">
      <c r="A42" s="91" t="s">
        <v>77</v>
      </c>
      <c r="B42" s="87">
        <v>1200</v>
      </c>
    </row>
    <row r="43" spans="1:2" ht="16.5" customHeight="1">
      <c r="A43" s="75" t="s">
        <v>78</v>
      </c>
      <c r="B43" s="76">
        <f>SUM(B40:B42)</f>
        <v>64061</v>
      </c>
    </row>
    <row r="44" spans="1:2" ht="12.75">
      <c r="A44" s="75" t="s">
        <v>14</v>
      </c>
      <c r="B44" s="87"/>
    </row>
    <row r="45" spans="1:2" ht="12.75" hidden="1">
      <c r="A45" s="14"/>
      <c r="B45" s="87"/>
    </row>
    <row r="46" spans="1:2" ht="12.75">
      <c r="A46" s="88" t="s">
        <v>79</v>
      </c>
      <c r="B46" s="87">
        <v>45728</v>
      </c>
    </row>
    <row r="47" spans="1:2" ht="12.75">
      <c r="A47" s="88" t="s">
        <v>80</v>
      </c>
      <c r="B47" s="87">
        <v>2465</v>
      </c>
    </row>
    <row r="48" spans="1:2" ht="12.75">
      <c r="A48" s="88" t="s">
        <v>81</v>
      </c>
      <c r="B48" s="87">
        <v>22182</v>
      </c>
    </row>
    <row r="49" spans="1:2" ht="12" customHeight="1">
      <c r="A49" s="75" t="s">
        <v>82</v>
      </c>
      <c r="B49" s="76">
        <f>SUM(B46:B48)</f>
        <v>70375</v>
      </c>
    </row>
    <row r="50" spans="1:2" ht="12.75" hidden="1">
      <c r="A50" s="75"/>
      <c r="B50" s="76"/>
    </row>
    <row r="51" spans="1:2" ht="12.75" hidden="1">
      <c r="A51" s="90"/>
      <c r="B51" s="87"/>
    </row>
    <row r="52" spans="1:2" ht="12.75" hidden="1">
      <c r="A52" s="75"/>
      <c r="B52" s="76"/>
    </row>
    <row r="53" spans="1:2" ht="16.5" customHeight="1">
      <c r="A53" s="75" t="s">
        <v>15</v>
      </c>
      <c r="B53" s="87"/>
    </row>
    <row r="54" spans="1:2" ht="14.25" customHeight="1">
      <c r="A54" s="86" t="s">
        <v>83</v>
      </c>
      <c r="B54" s="87">
        <v>3687</v>
      </c>
    </row>
    <row r="55" spans="1:2" ht="16.5" customHeight="1">
      <c r="A55" s="75" t="s">
        <v>84</v>
      </c>
      <c r="B55" s="76">
        <f>B54</f>
        <v>3687</v>
      </c>
    </row>
    <row r="56" spans="1:2" ht="12.75">
      <c r="A56" s="75" t="s">
        <v>18</v>
      </c>
      <c r="B56" s="76"/>
    </row>
    <row r="57" spans="1:2" ht="12.75">
      <c r="A57" s="88" t="s">
        <v>85</v>
      </c>
      <c r="B57" s="87">
        <v>3606</v>
      </c>
    </row>
    <row r="58" spans="1:2" ht="12.75">
      <c r="A58" s="88" t="s">
        <v>86</v>
      </c>
      <c r="B58" s="87">
        <v>5552</v>
      </c>
    </row>
    <row r="59" spans="1:2" ht="12.75">
      <c r="A59" s="76" t="s">
        <v>87</v>
      </c>
      <c r="B59" s="76">
        <f>SUM(B57:B58)</f>
        <v>9158</v>
      </c>
    </row>
    <row r="60" spans="1:2" ht="12.75">
      <c r="A60" s="76" t="s">
        <v>19</v>
      </c>
      <c r="B60" s="76"/>
    </row>
    <row r="61" spans="1:2" ht="12.75">
      <c r="A61" s="88" t="s">
        <v>83</v>
      </c>
      <c r="B61" s="87">
        <v>2192</v>
      </c>
    </row>
    <row r="62" spans="1:2" ht="12.75">
      <c r="A62" s="75" t="s">
        <v>88</v>
      </c>
      <c r="B62" s="76">
        <f>SUM(B61)</f>
        <v>2192</v>
      </c>
    </row>
    <row r="63" spans="1:2" ht="12.75" hidden="1">
      <c r="A63" s="12"/>
      <c r="B63" s="76"/>
    </row>
    <row r="64" spans="1:2" ht="12.75" hidden="1">
      <c r="A64" s="91"/>
      <c r="B64" s="87"/>
    </row>
    <row r="65" spans="1:2" ht="12.75" hidden="1">
      <c r="A65" s="75"/>
      <c r="B65" s="76"/>
    </row>
    <row r="66" spans="1:2" ht="12.75" hidden="1">
      <c r="A66" s="75"/>
      <c r="B66" s="76"/>
    </row>
    <row r="67" spans="1:2" ht="12.75" hidden="1">
      <c r="A67" s="76"/>
      <c r="B67" s="12"/>
    </row>
    <row r="68" spans="1:2" ht="12.75" hidden="1">
      <c r="A68" s="87"/>
      <c r="B68" s="12"/>
    </row>
    <row r="69" spans="1:2" ht="12.75" hidden="1">
      <c r="A69" s="14"/>
      <c r="B69" s="87"/>
    </row>
    <row r="70" spans="1:2" ht="12.75" hidden="1">
      <c r="A70" s="76"/>
      <c r="B70" s="76"/>
    </row>
    <row r="71" spans="1:2" ht="12.75" hidden="1">
      <c r="A71" s="76"/>
      <c r="B71" s="12"/>
    </row>
    <row r="72" spans="1:2" ht="12.75" hidden="1">
      <c r="A72" s="14"/>
      <c r="B72" s="87"/>
    </row>
    <row r="73" spans="1:2" ht="12.75" hidden="1">
      <c r="A73" s="76"/>
      <c r="B73" s="76"/>
    </row>
    <row r="74" spans="1:2" ht="12.75" hidden="1">
      <c r="A74" s="81"/>
      <c r="B74" s="76"/>
    </row>
    <row r="75" spans="1:2" ht="12.75" hidden="1">
      <c r="A75" s="76"/>
      <c r="B75" s="12"/>
    </row>
    <row r="76" spans="1:2" ht="12.75" hidden="1">
      <c r="A76" s="12"/>
      <c r="B76" s="12"/>
    </row>
    <row r="77" spans="1:2" ht="12.75" hidden="1">
      <c r="A77" s="12"/>
      <c r="B77" s="12"/>
    </row>
    <row r="78" spans="1:2" ht="12.75" hidden="1">
      <c r="A78" s="12"/>
      <c r="B78" s="12"/>
    </row>
    <row r="79" spans="1:2" ht="12.75" hidden="1">
      <c r="A79" s="12"/>
      <c r="B79" s="12"/>
    </row>
    <row r="80" spans="1:2" ht="12.75" hidden="1">
      <c r="A80" s="76"/>
      <c r="B80" s="76"/>
    </row>
    <row r="81" spans="1:2" ht="12.75" hidden="1">
      <c r="A81" s="76"/>
      <c r="B81" s="76"/>
    </row>
    <row r="82" spans="1:2" ht="12.75" hidden="1">
      <c r="A82" s="12"/>
      <c r="B82" s="12"/>
    </row>
    <row r="83" spans="1:2" ht="12.75" hidden="1">
      <c r="A83" s="14"/>
      <c r="B83" s="87"/>
    </row>
    <row r="84" spans="1:2" ht="12.75" hidden="1">
      <c r="A84" s="14"/>
      <c r="B84" s="87"/>
    </row>
    <row r="85" spans="1:2" ht="12.75" hidden="1">
      <c r="A85" s="14"/>
      <c r="B85" s="87"/>
    </row>
    <row r="86" spans="1:2" ht="12.75" hidden="1">
      <c r="A86" s="14"/>
      <c r="B86" s="87"/>
    </row>
    <row r="87" spans="1:2" ht="12.75" hidden="1">
      <c r="A87" s="12"/>
      <c r="B87" s="87"/>
    </row>
    <row r="88" spans="1:2" ht="12.75" hidden="1">
      <c r="A88" s="76"/>
      <c r="B88" s="76"/>
    </row>
    <row r="89" spans="1:2" ht="12.75" hidden="1">
      <c r="A89" s="76"/>
      <c r="B89" s="76"/>
    </row>
    <row r="90" spans="1:2" ht="12.75" hidden="1">
      <c r="A90" s="12"/>
      <c r="B90" s="12"/>
    </row>
    <row r="91" spans="1:2" ht="12.75" hidden="1">
      <c r="A91" s="12"/>
      <c r="B91" s="12"/>
    </row>
    <row r="92" spans="1:2" ht="12.75" hidden="1">
      <c r="A92" s="12"/>
      <c r="B92" s="12"/>
    </row>
    <row r="93" spans="1:2" ht="12.75" hidden="1">
      <c r="A93" s="76"/>
      <c r="B93" s="76"/>
    </row>
    <row r="94" spans="1:2" ht="12.75" hidden="1">
      <c r="A94" s="76"/>
      <c r="B94" s="76"/>
    </row>
    <row r="95" spans="1:2" ht="12.75" hidden="1">
      <c r="A95" s="12"/>
      <c r="B95" s="12"/>
    </row>
    <row r="96" spans="1:2" ht="12.75" hidden="1">
      <c r="A96" s="12"/>
      <c r="B96" s="12"/>
    </row>
    <row r="97" spans="1:2" ht="12.75" hidden="1">
      <c r="A97" s="12"/>
      <c r="B97" s="12"/>
    </row>
    <row r="98" spans="1:2" ht="12.75" hidden="1">
      <c r="A98" s="12"/>
      <c r="B98" s="12"/>
    </row>
    <row r="99" spans="1:2" ht="12.75" hidden="1">
      <c r="A99" s="76"/>
      <c r="B99" s="76"/>
    </row>
    <row r="100" spans="1:2" ht="12.75" hidden="1">
      <c r="A100" s="90"/>
      <c r="B100" s="87"/>
    </row>
    <row r="101" spans="1:2" ht="12.75" hidden="1">
      <c r="A101" s="75"/>
      <c r="B101" s="76"/>
    </row>
    <row r="102" spans="1:2" ht="39" customHeight="1">
      <c r="A102" s="92" t="s">
        <v>5</v>
      </c>
      <c r="B102" s="93">
        <f>B20+B25+B30+B38+B43+B49+B55+B59+B62</f>
        <v>178108.26</v>
      </c>
    </row>
  </sheetData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C19" sqref="C19"/>
    </sheetView>
  </sheetViews>
  <sheetFormatPr defaultColWidth="9.00390625" defaultRowHeight="12.75"/>
  <cols>
    <col min="1" max="1" width="18.25390625" style="0" customWidth="1"/>
    <col min="2" max="2" width="21.25390625" style="0" customWidth="1"/>
    <col min="3" max="3" width="21.75390625" style="0" customWidth="1"/>
    <col min="4" max="4" width="10.00390625" style="0" hidden="1" customWidth="1"/>
    <col min="5" max="5" width="8.375" style="0" customWidth="1"/>
    <col min="6" max="6" width="10.00390625" style="0" hidden="1" customWidth="1"/>
    <col min="7" max="7" width="18.375" style="0" hidden="1" customWidth="1"/>
    <col min="8" max="8" width="12.875" style="0" hidden="1" customWidth="1"/>
    <col min="9" max="9" width="11.75390625" style="0" hidden="1" customWidth="1"/>
    <col min="11" max="11" width="0" style="0" hidden="1" customWidth="1"/>
  </cols>
  <sheetData>
    <row r="1" spans="1:7" ht="12.75">
      <c r="A1" s="116" t="s">
        <v>42</v>
      </c>
      <c r="B1" s="117"/>
      <c r="C1" s="117"/>
      <c r="D1" s="117"/>
      <c r="E1" s="117"/>
      <c r="F1" s="117"/>
      <c r="G1" s="4"/>
    </row>
    <row r="2" spans="1:9" ht="28.5" customHeight="1">
      <c r="A2" s="118" t="s">
        <v>41</v>
      </c>
      <c r="B2" s="119"/>
      <c r="C2" s="119"/>
      <c r="D2" s="119"/>
      <c r="E2" s="119"/>
      <c r="F2" s="119"/>
      <c r="G2" s="119"/>
      <c r="H2" s="119"/>
      <c r="I2" s="119"/>
    </row>
    <row r="3" spans="1:9" ht="37.5" customHeight="1">
      <c r="A3" s="70" t="s">
        <v>40</v>
      </c>
      <c r="B3" s="68" t="s">
        <v>27</v>
      </c>
      <c r="C3" s="68" t="s">
        <v>33</v>
      </c>
      <c r="D3" s="53"/>
      <c r="E3" s="120"/>
      <c r="F3" s="120"/>
      <c r="G3" s="120"/>
      <c r="H3" s="49"/>
      <c r="I3" s="2"/>
    </row>
    <row r="4" spans="1:9" ht="36.75" customHeight="1">
      <c r="A4" s="69" t="s">
        <v>34</v>
      </c>
      <c r="B4" s="12">
        <f>110471.22-2889.98</f>
        <v>107581.24</v>
      </c>
      <c r="C4" s="12">
        <v>103148.72</v>
      </c>
      <c r="D4" s="53"/>
      <c r="E4" s="120"/>
      <c r="F4" s="120"/>
      <c r="G4" s="120"/>
      <c r="H4" s="49"/>
      <c r="I4" s="2"/>
    </row>
    <row r="5" spans="1:9" ht="12.75" customHeight="1" hidden="1">
      <c r="A5" s="69" t="s">
        <v>35</v>
      </c>
      <c r="B5" s="12">
        <f>397625.15-14801.12</f>
        <v>382824.03</v>
      </c>
      <c r="C5" s="12">
        <v>371165.5</v>
      </c>
      <c r="D5" s="54"/>
      <c r="E5" s="59"/>
      <c r="F5" s="59"/>
      <c r="G5" s="59"/>
      <c r="H5" s="50"/>
      <c r="I5" s="1"/>
    </row>
    <row r="6" spans="1:9" ht="35.25" customHeight="1">
      <c r="A6" s="48" t="s">
        <v>36</v>
      </c>
      <c r="B6" s="12">
        <f>170631.99+9366.4</f>
        <v>179998.38999999998</v>
      </c>
      <c r="C6" s="12">
        <f>173017.23</f>
        <v>173017.23</v>
      </c>
      <c r="D6" s="55"/>
      <c r="E6" s="59"/>
      <c r="F6" s="59"/>
      <c r="G6" s="59"/>
      <c r="H6" s="50"/>
      <c r="I6" s="1"/>
    </row>
    <row r="7" spans="1:11" ht="30" customHeight="1">
      <c r="A7" s="48" t="s">
        <v>37</v>
      </c>
      <c r="B7" s="12">
        <v>31810.42</v>
      </c>
      <c r="C7" s="12">
        <v>30741.11</v>
      </c>
      <c r="D7" s="57"/>
      <c r="E7" s="60"/>
      <c r="F7" s="61"/>
      <c r="G7" s="61"/>
      <c r="H7" s="50"/>
      <c r="I7" s="1"/>
      <c r="K7">
        <f>4.45/6</f>
        <v>0.7416666666666667</v>
      </c>
    </row>
    <row r="8" spans="1:9" ht="25.5" customHeight="1">
      <c r="A8" s="48" t="s">
        <v>38</v>
      </c>
      <c r="B8" s="12">
        <f>892242.13</f>
        <v>892242.13</v>
      </c>
      <c r="C8" s="12">
        <v>849627.93</v>
      </c>
      <c r="D8" s="57"/>
      <c r="E8" s="57"/>
      <c r="F8" s="56"/>
      <c r="G8" s="56"/>
      <c r="H8" s="50"/>
      <c r="I8" s="1"/>
    </row>
    <row r="9" spans="1:9" ht="35.25" customHeight="1">
      <c r="A9" s="48" t="s">
        <v>39</v>
      </c>
      <c r="B9" s="12">
        <f>253064.41+4141.01</f>
        <v>257205.42</v>
      </c>
      <c r="C9" s="12">
        <v>253904.13</v>
      </c>
      <c r="D9" s="57"/>
      <c r="E9" s="57"/>
      <c r="F9" s="56"/>
      <c r="G9" s="56"/>
      <c r="H9" s="50"/>
      <c r="I9" s="1"/>
    </row>
    <row r="10" spans="1:9" ht="36" customHeight="1">
      <c r="A10" s="68" t="s">
        <v>5</v>
      </c>
      <c r="B10" s="68">
        <f>SUM(B4:B9)</f>
        <v>1851661.63</v>
      </c>
      <c r="C10" s="68">
        <f>SUM(C4:C9)</f>
        <v>1781604.62</v>
      </c>
      <c r="D10" s="57"/>
      <c r="E10" s="54"/>
      <c r="F10" s="56"/>
      <c r="G10" s="56"/>
      <c r="H10" s="50"/>
      <c r="I10" s="1"/>
    </row>
    <row r="11" spans="1:9" ht="12.75">
      <c r="A11" s="54"/>
      <c r="B11" s="56"/>
      <c r="C11" s="56"/>
      <c r="D11" s="57"/>
      <c r="E11" s="54"/>
      <c r="F11" s="56"/>
      <c r="G11" s="56"/>
      <c r="H11" s="50"/>
      <c r="I11" s="1"/>
    </row>
    <row r="12" spans="1:9" ht="12.75">
      <c r="A12" s="54"/>
      <c r="B12" s="56"/>
      <c r="C12" s="54"/>
      <c r="D12" s="57"/>
      <c r="E12" s="54"/>
      <c r="F12" s="56"/>
      <c r="G12" s="56"/>
      <c r="H12" s="50"/>
      <c r="I12" s="1"/>
    </row>
    <row r="13" spans="1:9" ht="12.75">
      <c r="A13" s="54"/>
      <c r="B13" s="56"/>
      <c r="C13" s="54"/>
      <c r="D13" s="57"/>
      <c r="E13" s="54"/>
      <c r="F13" s="56"/>
      <c r="G13" s="56"/>
      <c r="H13" s="50"/>
      <c r="I13" s="1"/>
    </row>
    <row r="14" spans="1:9" ht="12.75">
      <c r="A14" s="54"/>
      <c r="B14" s="56"/>
      <c r="C14" s="54"/>
      <c r="D14" s="57"/>
      <c r="E14" s="58"/>
      <c r="F14" s="56"/>
      <c r="G14" s="56"/>
      <c r="H14" s="50"/>
      <c r="I14" s="1"/>
    </row>
    <row r="15" spans="1:9" ht="12.75">
      <c r="A15" s="54"/>
      <c r="B15" s="56"/>
      <c r="C15" s="54"/>
      <c r="D15" s="57"/>
      <c r="E15" s="58"/>
      <c r="F15" s="56"/>
      <c r="G15" s="56"/>
      <c r="H15" s="51"/>
      <c r="I15" s="3"/>
    </row>
    <row r="16" spans="1:9" ht="12.75">
      <c r="A16" s="54"/>
      <c r="B16" s="56"/>
      <c r="C16" s="54"/>
      <c r="D16" s="57"/>
      <c r="E16" s="54"/>
      <c r="F16" s="56"/>
      <c r="G16" s="56"/>
      <c r="H16" s="51"/>
      <c r="I16" s="3"/>
    </row>
    <row r="17" spans="1:9" ht="12.75">
      <c r="A17" s="54"/>
      <c r="B17" s="56"/>
      <c r="C17" s="54"/>
      <c r="D17" s="57"/>
      <c r="E17" s="54"/>
      <c r="F17" s="56"/>
      <c r="G17" s="56"/>
      <c r="H17" s="52"/>
      <c r="I17" s="1"/>
    </row>
    <row r="18" spans="1:10" ht="13.5" thickBot="1">
      <c r="A18" s="54"/>
      <c r="B18" s="62"/>
      <c r="C18" s="58"/>
      <c r="D18" s="63"/>
      <c r="E18" s="58"/>
      <c r="F18" s="62"/>
      <c r="G18" s="62"/>
      <c r="H18" s="64"/>
      <c r="I18" s="65"/>
      <c r="J18" s="43"/>
    </row>
    <row r="19" spans="1:10" ht="50.25" customHeight="1" thickBot="1">
      <c r="A19" s="58"/>
      <c r="B19" s="58"/>
      <c r="C19" s="63"/>
      <c r="D19" s="58"/>
      <c r="E19" s="62"/>
      <c r="F19" s="62"/>
      <c r="G19" s="62"/>
      <c r="H19" s="66"/>
      <c r="I19" s="67"/>
      <c r="J19" s="43"/>
    </row>
    <row r="20" spans="2:5" ht="12.75">
      <c r="B20" s="5"/>
      <c r="C20" s="5"/>
      <c r="D20" s="6"/>
      <c r="E20" s="5"/>
    </row>
    <row r="21" spans="2:5" ht="12.75">
      <c r="B21" s="5"/>
      <c r="C21" s="5"/>
      <c r="D21" s="5"/>
      <c r="E21" s="5"/>
    </row>
    <row r="22" spans="1:8" ht="12.75">
      <c r="A22" s="104"/>
      <c r="B22" s="104"/>
      <c r="C22" s="104"/>
      <c r="D22" s="104"/>
      <c r="E22" s="104"/>
      <c r="F22" s="104"/>
      <c r="G22" s="104"/>
      <c r="H22" s="104"/>
    </row>
    <row r="24" spans="1:4" ht="12.75" hidden="1">
      <c r="A24" s="32"/>
      <c r="B24" s="33"/>
      <c r="C24" s="34"/>
      <c r="D24" s="35"/>
    </row>
    <row r="25" spans="1:4" ht="12.75" hidden="1">
      <c r="A25" s="32"/>
      <c r="B25" s="33"/>
      <c r="C25" s="34"/>
      <c r="D25" s="35"/>
    </row>
    <row r="26" spans="1:4" ht="12.75" hidden="1">
      <c r="A26" s="32"/>
      <c r="B26" s="33"/>
      <c r="C26" s="34"/>
      <c r="D26" s="35"/>
    </row>
    <row r="27" spans="1:4" ht="12.75" hidden="1">
      <c r="A27" s="36"/>
      <c r="B27" s="33"/>
      <c r="C27" s="34"/>
      <c r="D27" s="35"/>
    </row>
    <row r="28" spans="1:4" ht="12.75" hidden="1">
      <c r="A28" s="37"/>
      <c r="B28" s="33"/>
      <c r="C28" s="38"/>
      <c r="D28" s="39"/>
    </row>
    <row r="29" spans="1:4" ht="12.75" hidden="1">
      <c r="A29" s="40"/>
      <c r="B29" s="41"/>
      <c r="C29" s="42"/>
      <c r="D29" s="43"/>
    </row>
    <row r="30" spans="1:4" ht="12.75" hidden="1">
      <c r="A30" s="40"/>
      <c r="B30" s="41"/>
      <c r="C30" s="42"/>
      <c r="D30" s="43"/>
    </row>
    <row r="31" spans="1:4" ht="12.75" hidden="1">
      <c r="A31" s="37"/>
      <c r="B31" s="41"/>
      <c r="C31" s="34"/>
      <c r="D31" s="43"/>
    </row>
    <row r="32" spans="1:4" ht="12.75" hidden="1">
      <c r="A32" s="37"/>
      <c r="B32" s="44"/>
      <c r="C32" s="34"/>
      <c r="D32" s="43"/>
    </row>
    <row r="33" spans="1:4" ht="12.75" hidden="1">
      <c r="A33" s="37"/>
      <c r="B33" s="41"/>
      <c r="C33" s="34"/>
      <c r="D33" s="43"/>
    </row>
    <row r="34" spans="1:4" ht="12.75" hidden="1">
      <c r="A34" s="37"/>
      <c r="B34" s="41"/>
      <c r="C34" s="34"/>
      <c r="D34" s="43"/>
    </row>
    <row r="35" spans="1:4" ht="12.75" hidden="1">
      <c r="A35" s="37"/>
      <c r="B35" s="41"/>
      <c r="C35" s="34"/>
      <c r="D35" s="43"/>
    </row>
    <row r="36" spans="1:4" ht="12.75" hidden="1">
      <c r="A36" s="41"/>
      <c r="B36" s="33"/>
      <c r="C36" s="34"/>
      <c r="D36" s="43"/>
    </row>
    <row r="37" spans="1:4" ht="12.75" hidden="1">
      <c r="A37" s="41"/>
      <c r="B37" s="45"/>
      <c r="C37" s="46"/>
      <c r="D37" s="43"/>
    </row>
    <row r="38" ht="12.75" hidden="1"/>
  </sheetData>
  <mergeCells count="6">
    <mergeCell ref="A1:F1"/>
    <mergeCell ref="A22:H22"/>
    <mergeCell ref="A2:I2"/>
    <mergeCell ref="G3:G4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Glavbuh</cp:lastModifiedBy>
  <cp:lastPrinted>2012-09-12T10:08:15Z</cp:lastPrinted>
  <dcterms:created xsi:type="dcterms:W3CDTF">2005-08-01T12:04:50Z</dcterms:created>
  <dcterms:modified xsi:type="dcterms:W3CDTF">2013-04-07T11:07:41Z</dcterms:modified>
  <cp:category/>
  <cp:version/>
  <cp:contentType/>
  <cp:contentStatus/>
</cp:coreProperties>
</file>