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795" activeTab="0"/>
  </bookViews>
  <sheets>
    <sheet name="отчёт о сост. лиц. сч." sheetId="1" r:id="rId1"/>
    <sheet name="содерж." sheetId="2" r:id="rId2"/>
    <sheet name="тек. рем." sheetId="3" r:id="rId3"/>
    <sheet name="выполн. раб. по текущ. рем." sheetId="4" r:id="rId4"/>
    <sheet name="нач. и пост. сод." sheetId="5" r:id="rId5"/>
    <sheet name="капит. рем. проч. потреб." sheetId="6" r:id="rId6"/>
    <sheet name="капит. рем." sheetId="7" r:id="rId7"/>
    <sheet name="выполн. раб. по кап. рем." sheetId="8" r:id="rId8"/>
    <sheet name="тек. рем.проч. потреб" sheetId="9" r:id="rId9"/>
    <sheet name="коммун. усл." sheetId="10" r:id="rId10"/>
  </sheets>
  <definedNames/>
  <calcPr fullCalcOnLoad="1"/>
</workbook>
</file>

<file path=xl/sharedStrings.xml><?xml version="1.0" encoding="utf-8"?>
<sst xmlns="http://schemas.openxmlformats.org/spreadsheetml/2006/main" count="195" uniqueCount="107">
  <si>
    <t>нач. насел.</t>
  </si>
  <si>
    <t>апрель</t>
  </si>
  <si>
    <t>поступило</t>
  </si>
  <si>
    <t>май</t>
  </si>
  <si>
    <t>июнь</t>
  </si>
  <si>
    <t>итого</t>
  </si>
  <si>
    <t>расходы</t>
  </si>
  <si>
    <t>тек. рем.</t>
  </si>
  <si>
    <t>итого расх.</t>
  </si>
  <si>
    <t>начисл.</t>
  </si>
  <si>
    <t>остаток</t>
  </si>
  <si>
    <t>средств</t>
  </si>
  <si>
    <t>неоплачено</t>
  </si>
  <si>
    <t>услуг насел.</t>
  </si>
  <si>
    <t>льгот</t>
  </si>
  <si>
    <t>% собир.</t>
  </si>
  <si>
    <t>неоплачено насел.</t>
  </si>
  <si>
    <t>июль</t>
  </si>
  <si>
    <t>50 лет Октября д. 5</t>
  </si>
  <si>
    <t>август</t>
  </si>
  <si>
    <t>сентябрь</t>
  </si>
  <si>
    <t>октябрь</t>
  </si>
  <si>
    <t>Сведения о начислении и поступлении средств населения</t>
  </si>
  <si>
    <t>ноябрь</t>
  </si>
  <si>
    <t>декабрь</t>
  </si>
  <si>
    <t>январь</t>
  </si>
  <si>
    <t>февраль</t>
  </si>
  <si>
    <t>март</t>
  </si>
  <si>
    <t>сальдо на начало года</t>
  </si>
  <si>
    <t>декабрь 2010</t>
  </si>
  <si>
    <t>итого расх.тек. рем.</t>
  </si>
  <si>
    <t>итого январь-декабрь</t>
  </si>
  <si>
    <t>начислено</t>
  </si>
  <si>
    <t>итого расходов по содержанию</t>
  </si>
  <si>
    <t>по содержанию</t>
  </si>
  <si>
    <t>информация о состоянии лицевого счета,содержание</t>
  </si>
  <si>
    <t>текущий ремонт</t>
  </si>
  <si>
    <t>информация о состоянии лицевого счета,текущий ремонт</t>
  </si>
  <si>
    <t>сальдо на конец года</t>
  </si>
  <si>
    <t>по кап. ремонту</t>
  </si>
  <si>
    <t>сальдо</t>
  </si>
  <si>
    <t>поступло</t>
  </si>
  <si>
    <t>остаток средств</t>
  </si>
  <si>
    <t>информация о состоянии лицевого счета,прочие потребители,капитальный ремонт</t>
  </si>
  <si>
    <t xml:space="preserve"> ул. 50 лет Октября д. 5</t>
  </si>
  <si>
    <t>информация о состоянии лицевого счета,содержание и текущий ремонт, прочие потребители</t>
  </si>
  <si>
    <t>расходы по содерж.</t>
  </si>
  <si>
    <t>ул.50 лет Октября д. 5 ,2012 год</t>
  </si>
  <si>
    <t>2012 г.</t>
  </si>
  <si>
    <t>ул. 50 лет Октября д. 5 ,2012</t>
  </si>
  <si>
    <t>Информация о поступлении средств по кап. ремонту  2012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</si>
  <si>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</si>
  <si>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</si>
  <si>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</si>
  <si>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</si>
  <si>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</si>
  <si>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</si>
  <si>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</si>
  <si>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</si>
  <si>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</si>
  <si>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</si>
  <si>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</si>
  <si>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</si>
  <si>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январь-декабрь 2012 гг</t>
  </si>
  <si>
    <t>наименование услуг</t>
  </si>
  <si>
    <t>холодное водоснабжение</t>
  </si>
  <si>
    <t>горячее водоснабжение</t>
  </si>
  <si>
    <t>канализация</t>
  </si>
  <si>
    <t>общий свет</t>
  </si>
  <si>
    <t>отопление</t>
  </si>
  <si>
    <t>электроэнергия</t>
  </si>
  <si>
    <t>информация о начислении и поступлении платежей по коммунальным услугам</t>
  </si>
  <si>
    <t>2012 год</t>
  </si>
  <si>
    <t>остаток на начало года</t>
  </si>
  <si>
    <t>остаток на конец года</t>
  </si>
  <si>
    <t>текущий ремонт общедомового имущества</t>
  </si>
  <si>
    <t>капитальный ремонт общедомового имущества</t>
  </si>
  <si>
    <t>коммунальные услуги</t>
  </si>
  <si>
    <t>вознагражд. старш. по дому</t>
  </si>
  <si>
    <t>тариф по услуге содержание на 01.01.2013-    11,20</t>
  </si>
  <si>
    <t>площадь дома-   2880,1 м2</t>
  </si>
  <si>
    <t>Благоустройство и обеспечение сан. состояния жилого здания и придомовой территории</t>
  </si>
  <si>
    <t>Техническое обслуживание внутридомового  оборудования</t>
  </si>
  <si>
    <t>Содержание аварийно-диспетчерской  службы</t>
  </si>
  <si>
    <t>вывозТБО</t>
  </si>
  <si>
    <t>Прочие услуги налог(экология),утилизация люминисцентных ламп</t>
  </si>
  <si>
    <t>налог в связи с применением УСН</t>
  </si>
  <si>
    <t>Комиссионный сбор (расчётно-кассовое обслуживание)</t>
  </si>
  <si>
    <t>расходы по управлению домом</t>
  </si>
  <si>
    <t>Отчёт о состоянии лицевого счета</t>
  </si>
  <si>
    <t>содержание общедомового имущества, в т.ч. :</t>
  </si>
  <si>
    <t>тариф по кап. ремонту на 01.01.2013-  5,00</t>
  </si>
  <si>
    <t xml:space="preserve">тариф по текущему ремонту на 01.01.2013-  1,72 </t>
  </si>
  <si>
    <t xml:space="preserve">Информация о выполненных работах по текущему ремонту </t>
  </si>
  <si>
    <t>ул.50 лет Октября д.5</t>
  </si>
  <si>
    <t>2012 г</t>
  </si>
  <si>
    <t>выполненные работы</t>
  </si>
  <si>
    <t>сумма, руб.</t>
  </si>
  <si>
    <t>ревизия распред. узла,промывка и опрессовка системы отопления</t>
  </si>
  <si>
    <t>итого июнь</t>
  </si>
  <si>
    <t>смени двери</t>
  </si>
  <si>
    <t>итого август</t>
  </si>
  <si>
    <t>установка светильников над подъездами</t>
  </si>
  <si>
    <t>итого октябрь</t>
  </si>
  <si>
    <t xml:space="preserve">                                                2012 г</t>
  </si>
  <si>
    <t xml:space="preserve">Информация о выполненных работах по капитальному ремонту </t>
  </si>
  <si>
    <t>проектно-сметная документация на капитальный ремонт системы горячего и холодного водоснабжения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</si>
</sst>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_р_._-;\-* #,##0.0_р_._-;_-* &quot;-&quot;??_р_._-;_-@_-"/>
    <numFmt numFmtId="169" formatCode="0.0000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168" fontId="0" fillId="2" borderId="1" xfId="20" applyNumberFormat="1" applyFill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1" xfId="0" applyFill="1" applyBorder="1" applyAlignment="1">
      <alignment wrapText="1"/>
    </xf>
    <xf numFmtId="2" fontId="0" fillId="2" borderId="1" xfId="0" applyNumberFormat="1" applyFill="1" applyBorder="1" applyAlignment="1">
      <alignment horizontal="center"/>
    </xf>
    <xf numFmtId="166" fontId="0" fillId="2" borderId="2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27" xfId="0" applyFont="1" applyBorder="1" applyAlignment="1">
      <alignment/>
    </xf>
    <xf numFmtId="0" fontId="0" fillId="0" borderId="28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7" xfId="0" applyFont="1" applyBorder="1" applyAlignment="1">
      <alignment wrapText="1"/>
    </xf>
    <xf numFmtId="0" fontId="0" fillId="0" borderId="27" xfId="0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M33"/>
  <sheetViews>
    <sheetView tabSelected="1" workbookViewId="0" topLeftCell="A16">
      <selection activeCell="A21" sqref="A21"/>
    </sheetView>
  </sheetViews>
  <sheetFormatPr defaultColWidth="9.00390625" defaultRowHeight="12.75"/>
  <cols>
    <col min="1" max="1" width="24.375" style="0" customWidth="1"/>
    <col min="2" max="2" width="17.00390625" style="0" customWidth="1"/>
    <col min="3" max="3" width="15.25390625" style="0" customWidth="1"/>
    <col min="4" max="4" width="15.625" style="0" customWidth="1"/>
    <col min="5" max="5" width="0" style="0" hidden="1" customWidth="1"/>
    <col min="6" max="6" width="15.25390625" style="0" customWidth="1"/>
    <col min="7" max="7" width="21.25390625" style="0" customWidth="1"/>
    <col min="8" max="8" width="18.625" style="0" customWidth="1"/>
    <col min="9" max="9" width="12.875" style="0" hidden="1" customWidth="1"/>
    <col min="10" max="10" width="11.75390625" style="0" hidden="1" customWidth="1"/>
    <col min="12" max="13" width="0" style="0" hidden="1" customWidth="1"/>
  </cols>
  <sheetData>
    <row r="1" spans="1:8" ht="12.75">
      <c r="A1" s="109" t="s">
        <v>47</v>
      </c>
      <c r="B1" s="110"/>
      <c r="C1" s="110"/>
      <c r="D1" s="110"/>
      <c r="E1" s="110"/>
      <c r="F1" s="110"/>
      <c r="G1" s="110"/>
      <c r="H1" s="110"/>
    </row>
    <row r="2" spans="1:10" ht="12.75">
      <c r="A2" s="109" t="s">
        <v>89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2.75">
      <c r="A3" s="111" t="s">
        <v>80</v>
      </c>
      <c r="B3" s="111"/>
      <c r="C3" s="111"/>
      <c r="D3" s="111"/>
      <c r="E3" s="111"/>
      <c r="F3" s="111"/>
      <c r="G3" s="111"/>
      <c r="H3" s="111"/>
      <c r="I3" s="111"/>
      <c r="J3" s="24"/>
    </row>
    <row r="4" spans="1:10" ht="12.75">
      <c r="A4" s="112" t="s">
        <v>79</v>
      </c>
      <c r="B4" s="112"/>
      <c r="C4" s="112"/>
      <c r="D4" s="112"/>
      <c r="E4" s="112"/>
      <c r="F4" s="112"/>
      <c r="G4" s="112"/>
      <c r="H4" s="112"/>
      <c r="I4" s="112"/>
      <c r="J4" s="24"/>
    </row>
    <row r="5" spans="1:10" ht="12.75">
      <c r="A5" s="107" t="s">
        <v>92</v>
      </c>
      <c r="B5" s="107"/>
      <c r="C5" s="107"/>
      <c r="D5" s="107"/>
      <c r="E5" s="107"/>
      <c r="F5" s="107"/>
      <c r="G5" s="107"/>
      <c r="H5" s="107"/>
      <c r="I5" s="107"/>
      <c r="J5" s="24"/>
    </row>
    <row r="6" spans="1:10" ht="12.75">
      <c r="A6" s="108" t="s">
        <v>91</v>
      </c>
      <c r="B6" s="108"/>
      <c r="C6" s="108"/>
      <c r="D6" s="108"/>
      <c r="E6" s="108"/>
      <c r="F6" s="108"/>
      <c r="G6" s="108"/>
      <c r="H6" s="108"/>
      <c r="I6" s="108"/>
      <c r="J6" s="24"/>
    </row>
    <row r="7" spans="1:10" ht="25.5">
      <c r="A7" s="54" t="s">
        <v>64</v>
      </c>
      <c r="B7" s="54" t="s">
        <v>73</v>
      </c>
      <c r="C7" s="54" t="s">
        <v>32</v>
      </c>
      <c r="D7" s="54" t="s">
        <v>2</v>
      </c>
      <c r="E7" s="54" t="s">
        <v>6</v>
      </c>
      <c r="F7" s="54" t="s">
        <v>6</v>
      </c>
      <c r="G7" s="54" t="s">
        <v>74</v>
      </c>
      <c r="H7" s="65"/>
      <c r="I7" s="20"/>
      <c r="J7" s="2"/>
    </row>
    <row r="8" spans="1:10" ht="51" customHeight="1">
      <c r="A8" s="72" t="s">
        <v>90</v>
      </c>
      <c r="B8" s="73">
        <f>2404-72817.08</f>
        <v>-70413.08</v>
      </c>
      <c r="C8" s="74">
        <f>240036.23+109597.6</f>
        <v>349633.83</v>
      </c>
      <c r="D8" s="74">
        <f>247247.04+59171.72</f>
        <v>306418.76</v>
      </c>
      <c r="E8" s="74"/>
      <c r="F8" s="74">
        <f>240036.23+88967.54</f>
        <v>329003.77</v>
      </c>
      <c r="G8" s="74">
        <f>B8+D8-F8</f>
        <v>-92998.09000000003</v>
      </c>
      <c r="H8" s="65"/>
      <c r="I8" s="21"/>
      <c r="J8" s="3"/>
    </row>
    <row r="9" spans="1:8" ht="12.75" customHeight="1" hidden="1">
      <c r="A9" s="9" t="s">
        <v>75</v>
      </c>
      <c r="B9" s="23"/>
      <c r="C9" s="13"/>
      <c r="D9" s="13"/>
      <c r="E9" s="13"/>
      <c r="F9" s="13"/>
      <c r="G9" s="13">
        <f aca="true" t="shared" si="0" ref="G9:G28">B9+D9-F9</f>
        <v>0</v>
      </c>
      <c r="H9" s="70"/>
    </row>
    <row r="10" spans="1:8" ht="55.5" customHeight="1">
      <c r="A10" s="9" t="s">
        <v>81</v>
      </c>
      <c r="B10" s="23"/>
      <c r="C10" s="13"/>
      <c r="D10" s="13"/>
      <c r="E10" s="13"/>
      <c r="F10" s="13">
        <v>47776.31</v>
      </c>
      <c r="G10" s="13"/>
      <c r="H10" s="70"/>
    </row>
    <row r="11" spans="1:8" ht="49.5" customHeight="1">
      <c r="A11" s="9" t="s">
        <v>82</v>
      </c>
      <c r="B11" s="23"/>
      <c r="C11" s="13"/>
      <c r="D11" s="13"/>
      <c r="E11" s="13"/>
      <c r="F11" s="13">
        <v>81271.1</v>
      </c>
      <c r="G11" s="13"/>
      <c r="H11" s="70"/>
    </row>
    <row r="12" spans="1:8" ht="37.5" customHeight="1">
      <c r="A12" s="9" t="s">
        <v>83</v>
      </c>
      <c r="B12" s="23"/>
      <c r="C12" s="13"/>
      <c r="D12" s="13"/>
      <c r="E12" s="13"/>
      <c r="F12" s="13">
        <v>16445.37</v>
      </c>
      <c r="G12" s="13"/>
      <c r="H12" s="70"/>
    </row>
    <row r="13" spans="1:8" ht="18.75" customHeight="1">
      <c r="A13" s="9" t="s">
        <v>84</v>
      </c>
      <c r="B13" s="23"/>
      <c r="C13" s="13"/>
      <c r="D13" s="13"/>
      <c r="E13" s="13"/>
      <c r="F13" s="13">
        <v>61346.13</v>
      </c>
      <c r="G13" s="13"/>
      <c r="H13" s="70"/>
    </row>
    <row r="14" spans="1:8" ht="50.25" customHeight="1">
      <c r="A14" s="9" t="s">
        <v>85</v>
      </c>
      <c r="B14" s="23"/>
      <c r="C14" s="13"/>
      <c r="D14" s="13"/>
      <c r="E14" s="13"/>
      <c r="F14" s="13">
        <v>432.02</v>
      </c>
      <c r="G14" s="13"/>
      <c r="H14" s="70"/>
    </row>
    <row r="15" spans="1:8" ht="24.75" customHeight="1">
      <c r="A15" s="9" t="s">
        <v>86</v>
      </c>
      <c r="B15" s="23"/>
      <c r="C15" s="13"/>
      <c r="D15" s="13"/>
      <c r="E15" s="13"/>
      <c r="F15" s="13">
        <v>19037.46</v>
      </c>
      <c r="G15" s="13"/>
      <c r="H15" s="70"/>
    </row>
    <row r="16" spans="1:8" ht="39.75" customHeight="1">
      <c r="A16" s="9" t="s">
        <v>87</v>
      </c>
      <c r="B16" s="23"/>
      <c r="C16" s="13"/>
      <c r="D16" s="13"/>
      <c r="E16" s="13"/>
      <c r="F16" s="13">
        <v>31466.76</v>
      </c>
      <c r="G16" s="13"/>
      <c r="H16" s="70"/>
    </row>
    <row r="17" spans="1:8" ht="27" customHeight="1">
      <c r="A17" s="9" t="s">
        <v>88</v>
      </c>
      <c r="B17" s="23"/>
      <c r="C17" s="13"/>
      <c r="D17" s="13"/>
      <c r="E17" s="13"/>
      <c r="F17" s="13">
        <v>71228.62</v>
      </c>
      <c r="G17" s="13"/>
      <c r="H17" s="70"/>
    </row>
    <row r="18" spans="1:8" ht="41.25" customHeight="1">
      <c r="A18" s="72" t="s">
        <v>75</v>
      </c>
      <c r="B18" s="73">
        <v>-63765</v>
      </c>
      <c r="C18" s="74">
        <v>49455.24</v>
      </c>
      <c r="D18" s="74">
        <v>52218.47</v>
      </c>
      <c r="E18" s="74"/>
      <c r="F18" s="74">
        <v>30670</v>
      </c>
      <c r="G18" s="74">
        <f t="shared" si="0"/>
        <v>-42216.53</v>
      </c>
      <c r="H18" s="70"/>
    </row>
    <row r="19" spans="1:10" ht="36.75" customHeight="1">
      <c r="A19" s="72" t="s">
        <v>76</v>
      </c>
      <c r="B19" s="73">
        <f>53338.8+127247.64</f>
        <v>180586.44</v>
      </c>
      <c r="C19" s="74">
        <f>50688+121512</f>
        <v>172200</v>
      </c>
      <c r="D19" s="74">
        <f>27369.69+119042.61</f>
        <v>146412.3</v>
      </c>
      <c r="E19" s="74"/>
      <c r="F19" s="74">
        <v>44190</v>
      </c>
      <c r="G19" s="74">
        <f t="shared" si="0"/>
        <v>282808.74</v>
      </c>
      <c r="H19" s="70"/>
      <c r="I19" s="15"/>
      <c r="J19" s="1"/>
    </row>
    <row r="20" spans="1:12" ht="25.5" customHeight="1">
      <c r="A20" s="72" t="s">
        <v>77</v>
      </c>
      <c r="B20" s="74"/>
      <c r="C20" s="74">
        <v>845789.35</v>
      </c>
      <c r="D20" s="74">
        <v>829282.4</v>
      </c>
      <c r="E20" s="74"/>
      <c r="F20" s="74"/>
      <c r="G20" s="74"/>
      <c r="H20" s="71"/>
      <c r="I20" s="45"/>
      <c r="J20" s="13"/>
      <c r="L20">
        <f>4.45/6.96</f>
        <v>0.639367816091954</v>
      </c>
    </row>
    <row r="21" spans="1:10" ht="31.5" customHeight="1" thickBot="1">
      <c r="A21" s="72" t="s">
        <v>78</v>
      </c>
      <c r="B21" s="74"/>
      <c r="C21" s="74">
        <v>12515.88</v>
      </c>
      <c r="D21" s="74">
        <v>10879.79</v>
      </c>
      <c r="E21" s="74"/>
      <c r="F21" s="74">
        <v>7132.67</v>
      </c>
      <c r="G21" s="74">
        <f t="shared" si="0"/>
        <v>3747.120000000001</v>
      </c>
      <c r="H21" s="71"/>
      <c r="I21" s="45"/>
      <c r="J21" s="13"/>
    </row>
    <row r="22" spans="1:10" ht="12.75" hidden="1">
      <c r="A22" s="75"/>
      <c r="B22" s="75"/>
      <c r="C22" s="74"/>
      <c r="D22" s="74"/>
      <c r="E22" s="74"/>
      <c r="F22" s="74"/>
      <c r="G22" s="74">
        <f t="shared" si="0"/>
        <v>0</v>
      </c>
      <c r="H22" s="71"/>
      <c r="I22" s="45"/>
      <c r="J22" s="13"/>
    </row>
    <row r="23" spans="1:10" ht="12.75" hidden="1">
      <c r="A23" s="75"/>
      <c r="B23" s="75"/>
      <c r="C23" s="74"/>
      <c r="D23" s="74"/>
      <c r="E23" s="74"/>
      <c r="F23" s="74"/>
      <c r="G23" s="74">
        <f t="shared" si="0"/>
        <v>0</v>
      </c>
      <c r="H23" s="71"/>
      <c r="I23" s="44"/>
      <c r="J23" s="19"/>
    </row>
    <row r="24" spans="1:13" ht="12.75" hidden="1">
      <c r="A24" s="75"/>
      <c r="B24" s="75"/>
      <c r="C24" s="74"/>
      <c r="D24" s="74"/>
      <c r="E24" s="74"/>
      <c r="F24" s="74"/>
      <c r="G24" s="74">
        <f t="shared" si="0"/>
        <v>0</v>
      </c>
      <c r="H24" s="71"/>
      <c r="I24" s="45"/>
      <c r="J24" s="13"/>
      <c r="M24">
        <f>1052.8*0.9864</f>
        <v>1038.48192</v>
      </c>
    </row>
    <row r="25" spans="1:10" ht="12.75" hidden="1">
      <c r="A25" s="75"/>
      <c r="B25" s="76"/>
      <c r="C25" s="77"/>
      <c r="D25" s="74"/>
      <c r="E25" s="74"/>
      <c r="F25" s="74"/>
      <c r="G25" s="74">
        <f t="shared" si="0"/>
        <v>0</v>
      </c>
      <c r="H25" s="71"/>
      <c r="I25" s="45"/>
      <c r="J25" s="13"/>
    </row>
    <row r="26" spans="1:10" ht="12.75" hidden="1">
      <c r="A26" s="76"/>
      <c r="B26" s="76"/>
      <c r="C26" s="74"/>
      <c r="D26" s="74"/>
      <c r="E26" s="74"/>
      <c r="F26" s="74"/>
      <c r="G26" s="74">
        <f t="shared" si="0"/>
        <v>0</v>
      </c>
      <c r="H26" s="71"/>
      <c r="I26" s="45"/>
      <c r="J26" s="13"/>
    </row>
    <row r="27" spans="1:10" ht="12.75" hidden="1">
      <c r="A27" s="76"/>
      <c r="B27" s="76"/>
      <c r="C27" s="74"/>
      <c r="D27" s="74"/>
      <c r="E27" s="74"/>
      <c r="F27" s="74"/>
      <c r="G27" s="74">
        <f t="shared" si="0"/>
        <v>0</v>
      </c>
      <c r="H27" s="71"/>
      <c r="I27" s="45"/>
      <c r="J27" s="13"/>
    </row>
    <row r="28" spans="1:10" ht="13.5" hidden="1" thickBot="1">
      <c r="A28" s="78"/>
      <c r="B28" s="78"/>
      <c r="C28" s="79"/>
      <c r="D28" s="74"/>
      <c r="E28" s="74"/>
      <c r="F28" s="74"/>
      <c r="G28" s="74">
        <f t="shared" si="0"/>
        <v>0</v>
      </c>
      <c r="H28" s="71"/>
      <c r="I28" s="45"/>
      <c r="J28" s="13"/>
    </row>
    <row r="29" spans="1:10" ht="39.75" customHeight="1" thickBot="1">
      <c r="A29" s="80" t="s">
        <v>5</v>
      </c>
      <c r="B29" s="81">
        <f>SUM(B8:B28)</f>
        <v>46408.359999999986</v>
      </c>
      <c r="C29" s="82">
        <f>SUM(C1:C28)</f>
        <v>1429594.2999999998</v>
      </c>
      <c r="D29" s="82">
        <f>SUM(D1:D28)</f>
        <v>1345211.72</v>
      </c>
      <c r="E29" s="82"/>
      <c r="F29" s="82">
        <f>F8+F18+F19+F21</f>
        <v>410996.44</v>
      </c>
      <c r="G29" s="83">
        <f>SUM(G8:G28)</f>
        <v>151341.23999999996</v>
      </c>
      <c r="H29" s="71"/>
      <c r="I29" s="45"/>
      <c r="J29" s="13"/>
    </row>
    <row r="30" spans="1:10" ht="12.75">
      <c r="A30" s="70"/>
      <c r="B30" s="66"/>
      <c r="C30" s="66"/>
      <c r="D30" s="67"/>
      <c r="E30" s="66"/>
      <c r="F30" s="66"/>
      <c r="G30" s="66"/>
      <c r="H30" s="71"/>
      <c r="I30" s="45"/>
      <c r="J30" s="13"/>
    </row>
    <row r="31" spans="1:10" ht="12.75">
      <c r="A31" s="70"/>
      <c r="B31" s="66"/>
      <c r="C31" s="66"/>
      <c r="D31" s="67"/>
      <c r="E31" s="66"/>
      <c r="F31" s="66"/>
      <c r="G31" s="66"/>
      <c r="H31" s="71"/>
      <c r="I31" s="45"/>
      <c r="J31" s="13"/>
    </row>
    <row r="32" spans="1:10" ht="37.5" customHeight="1">
      <c r="A32" s="103"/>
      <c r="B32" s="104"/>
      <c r="C32" s="104"/>
      <c r="D32" s="104"/>
      <c r="E32" s="104"/>
      <c r="F32" s="104"/>
      <c r="G32" s="105"/>
      <c r="H32" s="106"/>
      <c r="I32" s="45"/>
      <c r="J32" s="13"/>
    </row>
    <row r="33" spans="1:8" ht="12.75">
      <c r="A33" s="70"/>
      <c r="B33" s="70"/>
      <c r="C33" s="70"/>
      <c r="D33" s="70"/>
      <c r="E33" s="70"/>
      <c r="F33" s="70"/>
      <c r="G33" s="70"/>
      <c r="H33" s="70"/>
    </row>
  </sheetData>
  <mergeCells count="6">
    <mergeCell ref="A5:I5"/>
    <mergeCell ref="A6:I6"/>
    <mergeCell ref="A2:J2"/>
    <mergeCell ref="A1:H1"/>
    <mergeCell ref="A3:I3"/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7"/>
  <dimension ref="A1:L21"/>
  <sheetViews>
    <sheetView workbookViewId="0" topLeftCell="A1">
      <selection activeCell="L28" sqref="L28"/>
    </sheetView>
  </sheetViews>
  <sheetFormatPr defaultColWidth="9.00390625" defaultRowHeight="12.75"/>
  <cols>
    <col min="1" max="1" width="23.00390625" style="0" customWidth="1"/>
    <col min="2" max="2" width="17.625" style="0" customWidth="1"/>
    <col min="3" max="3" width="21.25390625" style="0" customWidth="1"/>
    <col min="4" max="5" width="0" style="0" hidden="1" customWidth="1"/>
    <col min="6" max="6" width="14.875" style="0" hidden="1" customWidth="1"/>
    <col min="7" max="7" width="19.375" style="0" hidden="1" customWidth="1"/>
    <col min="8" max="10" width="0" style="0" hidden="1" customWidth="1"/>
  </cols>
  <sheetData>
    <row r="1" spans="1:11" ht="12.75">
      <c r="A1" s="121" t="s">
        <v>44</v>
      </c>
      <c r="B1" s="121"/>
      <c r="C1" s="121"/>
      <c r="D1" s="121"/>
      <c r="E1" s="121"/>
      <c r="F1" s="121"/>
      <c r="G1" s="121"/>
      <c r="H1" s="121"/>
      <c r="I1" s="121"/>
      <c r="J1" s="4"/>
      <c r="K1" s="4"/>
    </row>
    <row r="2" spans="1:8" ht="12.75">
      <c r="A2" s="4" t="s">
        <v>71</v>
      </c>
      <c r="B2" s="4"/>
      <c r="C2" s="4"/>
      <c r="D2" s="4"/>
      <c r="H2" s="4"/>
    </row>
    <row r="3" spans="1:12" ht="13.5" thickBot="1">
      <c r="A3" s="109" t="s">
        <v>72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9" ht="21.75" customHeight="1">
      <c r="A4" s="59" t="s">
        <v>64</v>
      </c>
      <c r="B4" s="59" t="s">
        <v>32</v>
      </c>
      <c r="C4" s="59" t="s">
        <v>2</v>
      </c>
      <c r="D4" s="41"/>
      <c r="E4" s="41"/>
      <c r="F4" s="36"/>
      <c r="G4" s="42"/>
      <c r="H4" s="42"/>
      <c r="I4" s="2"/>
    </row>
    <row r="5" spans="1:9" ht="12.75" hidden="1">
      <c r="A5" s="1"/>
      <c r="B5" s="1"/>
      <c r="C5" s="1"/>
      <c r="D5" s="45"/>
      <c r="E5" s="46"/>
      <c r="F5" s="19"/>
      <c r="G5" s="47"/>
      <c r="H5" s="48"/>
      <c r="I5" s="3"/>
    </row>
    <row r="6" spans="1:8" ht="12.75" hidden="1">
      <c r="A6" s="1" t="s">
        <v>66</v>
      </c>
      <c r="B6" s="1">
        <v>157002.5</v>
      </c>
      <c r="C6" s="1">
        <v>159111.5</v>
      </c>
      <c r="D6" s="24"/>
      <c r="E6" s="24"/>
      <c r="F6" s="25"/>
      <c r="G6" s="24"/>
      <c r="H6" s="24"/>
    </row>
    <row r="7" spans="1:9" ht="22.5" customHeight="1">
      <c r="A7" s="68" t="s">
        <v>65</v>
      </c>
      <c r="B7" s="13">
        <f>37428.23+3658.15</f>
        <v>41086.380000000005</v>
      </c>
      <c r="C7" s="13">
        <f>41668.02</f>
        <v>41668.02</v>
      </c>
      <c r="D7" s="55"/>
      <c r="E7" s="55"/>
      <c r="F7" s="55"/>
      <c r="G7" s="55"/>
      <c r="H7" s="13"/>
      <c r="I7" s="1"/>
    </row>
    <row r="8" spans="1:9" ht="27" customHeight="1">
      <c r="A8" s="68" t="s">
        <v>66</v>
      </c>
      <c r="B8" s="13">
        <f>162147.49-10283.27</f>
        <v>151864.22</v>
      </c>
      <c r="C8" s="13">
        <v>153109.05</v>
      </c>
      <c r="D8" s="13"/>
      <c r="E8" s="13"/>
      <c r="F8" s="13"/>
      <c r="G8" s="13"/>
      <c r="H8" s="13"/>
      <c r="I8" s="1"/>
    </row>
    <row r="9" spans="1:9" ht="21.75" customHeight="1">
      <c r="A9" s="69" t="s">
        <v>67</v>
      </c>
      <c r="B9" s="13">
        <f>64210.41-1350.52</f>
        <v>62859.89000000001</v>
      </c>
      <c r="C9" s="13">
        <f>64180.28</f>
        <v>64180.28</v>
      </c>
      <c r="D9" s="13"/>
      <c r="E9" s="13"/>
      <c r="F9" s="13"/>
      <c r="G9" s="13"/>
      <c r="H9" s="13"/>
      <c r="I9" s="1"/>
    </row>
    <row r="10" spans="1:9" ht="24.75" customHeight="1">
      <c r="A10" s="68" t="s">
        <v>68</v>
      </c>
      <c r="B10" s="13">
        <f>7652.51</f>
        <v>7652.51</v>
      </c>
      <c r="C10" s="13">
        <v>7990.46</v>
      </c>
      <c r="D10" s="13"/>
      <c r="E10" s="13"/>
      <c r="F10" s="13"/>
      <c r="G10" s="13"/>
      <c r="H10" s="13"/>
      <c r="I10" s="1"/>
    </row>
    <row r="11" spans="1:9" ht="24.75" customHeight="1">
      <c r="A11" s="68" t="s">
        <v>69</v>
      </c>
      <c r="B11" s="13">
        <f>447167.25-4081.03</f>
        <v>443086.22</v>
      </c>
      <c r="C11" s="13">
        <f>417247.39</f>
        <v>417247.39</v>
      </c>
      <c r="D11" s="19"/>
      <c r="E11" s="19"/>
      <c r="F11" s="19"/>
      <c r="G11" s="13"/>
      <c r="H11" s="19"/>
      <c r="I11" s="6"/>
    </row>
    <row r="12" spans="1:9" ht="27" customHeight="1">
      <c r="A12" s="68" t="s">
        <v>70</v>
      </c>
      <c r="B12" s="13">
        <f>123257.72+15982.41</f>
        <v>139240.13</v>
      </c>
      <c r="C12" s="13">
        <f>145087.2</f>
        <v>145087.2</v>
      </c>
      <c r="D12" s="19"/>
      <c r="E12" s="19"/>
      <c r="F12" s="19"/>
      <c r="G12" s="13"/>
      <c r="H12" s="19"/>
      <c r="I12" s="6"/>
    </row>
    <row r="13" spans="1:9" ht="28.5" customHeight="1">
      <c r="A13" s="55" t="s">
        <v>5</v>
      </c>
      <c r="B13" s="55">
        <f>SUM(B7:B12)</f>
        <v>845789.35</v>
      </c>
      <c r="C13" s="55">
        <f>SUM(C7:C12)</f>
        <v>829282.3999999999</v>
      </c>
      <c r="D13" s="13"/>
      <c r="E13" s="13"/>
      <c r="F13" s="13"/>
      <c r="G13" s="13"/>
      <c r="H13" s="13"/>
      <c r="I13" s="1"/>
    </row>
    <row r="14" spans="1:9" ht="12.75" hidden="1">
      <c r="A14" s="51"/>
      <c r="B14" s="13"/>
      <c r="C14" s="13"/>
      <c r="D14" s="13"/>
      <c r="E14" s="13"/>
      <c r="F14" s="13"/>
      <c r="G14" s="13"/>
      <c r="H14" s="13"/>
      <c r="I14" s="1"/>
    </row>
    <row r="15" spans="1:9" ht="12.75" hidden="1">
      <c r="A15" s="51"/>
      <c r="B15" s="13"/>
      <c r="C15" s="13"/>
      <c r="D15" s="13"/>
      <c r="E15" s="13"/>
      <c r="F15" s="13"/>
      <c r="G15" s="13"/>
      <c r="H15" s="13"/>
      <c r="I15" s="1"/>
    </row>
    <row r="16" spans="1:9" ht="12.75" hidden="1">
      <c r="A16" s="51"/>
      <c r="B16" s="13"/>
      <c r="C16" s="13"/>
      <c r="D16" s="13"/>
      <c r="E16" s="13"/>
      <c r="F16" s="13"/>
      <c r="G16" s="13"/>
      <c r="H16" s="13"/>
      <c r="I16" s="1"/>
    </row>
    <row r="17" spans="1:9" ht="12.75" hidden="1">
      <c r="A17" s="51"/>
      <c r="B17" s="13"/>
      <c r="C17" s="13"/>
      <c r="D17" s="13"/>
      <c r="E17" s="13"/>
      <c r="F17" s="13"/>
      <c r="G17" s="13"/>
      <c r="H17" s="13"/>
      <c r="I17" s="1"/>
    </row>
    <row r="18" spans="1:9" ht="12.75" hidden="1">
      <c r="A18" s="51"/>
      <c r="B18" s="13"/>
      <c r="C18" s="13"/>
      <c r="D18" s="13"/>
      <c r="E18" s="13"/>
      <c r="F18" s="13"/>
      <c r="G18" s="13"/>
      <c r="H18" s="13"/>
      <c r="I18" s="1"/>
    </row>
    <row r="19" spans="1:9" ht="12.75" hidden="1">
      <c r="A19" s="51"/>
      <c r="B19" s="13"/>
      <c r="C19" s="13"/>
      <c r="D19" s="13"/>
      <c r="E19" s="13"/>
      <c r="F19" s="13"/>
      <c r="G19" s="13"/>
      <c r="H19" s="13"/>
      <c r="I19" s="1"/>
    </row>
    <row r="20" spans="1:9" ht="27" customHeight="1" hidden="1">
      <c r="A20" s="55"/>
      <c r="B20" s="55"/>
      <c r="C20" s="55"/>
      <c r="D20" s="55">
        <f>SUM(D8:D19)</f>
        <v>0</v>
      </c>
      <c r="E20" s="55">
        <f>SUM(E8:E19)</f>
        <v>0</v>
      </c>
      <c r="F20" s="55"/>
      <c r="G20" s="55"/>
      <c r="H20" s="40"/>
      <c r="I20" s="1"/>
    </row>
    <row r="21" spans="1:8" ht="12.75" hidden="1">
      <c r="A21" s="13"/>
      <c r="B21" s="13"/>
      <c r="C21" s="13"/>
      <c r="D21" s="13"/>
      <c r="E21" s="13"/>
      <c r="F21" s="13"/>
      <c r="G21" s="14"/>
      <c r="H21" s="13"/>
    </row>
  </sheetData>
  <mergeCells count="2">
    <mergeCell ref="A1:I1"/>
    <mergeCell ref="A3:L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L19"/>
  <sheetViews>
    <sheetView workbookViewId="0" topLeftCell="A1">
      <selection activeCell="B7" sqref="B7:C18"/>
    </sheetView>
  </sheetViews>
  <sheetFormatPr defaultColWidth="9.00390625" defaultRowHeight="12.75"/>
  <cols>
    <col min="1" max="1" width="16.25390625" style="0" customWidth="1"/>
    <col min="2" max="2" width="17.00390625" style="0" customWidth="1"/>
    <col min="3" max="3" width="18.625" style="0" customWidth="1"/>
    <col min="4" max="4" width="18.75390625" style="0" customWidth="1"/>
    <col min="5" max="5" width="0" style="0" hidden="1" customWidth="1"/>
    <col min="6" max="6" width="22.125" style="0" customWidth="1"/>
    <col min="7" max="7" width="18.625" style="0" customWidth="1"/>
    <col min="8" max="8" width="12.875" style="0" hidden="1" customWidth="1"/>
    <col min="9" max="9" width="11.75390625" style="0" hidden="1" customWidth="1"/>
    <col min="11" max="12" width="0" style="0" hidden="1" customWidth="1"/>
  </cols>
  <sheetData>
    <row r="1" spans="1:7" ht="12.75">
      <c r="A1" s="109" t="s">
        <v>47</v>
      </c>
      <c r="B1" s="110"/>
      <c r="C1" s="110"/>
      <c r="D1" s="110"/>
      <c r="E1" s="110"/>
      <c r="F1" s="110"/>
      <c r="G1" s="110"/>
    </row>
    <row r="2" spans="1:9" ht="13.5" thickBot="1">
      <c r="A2" s="109" t="s">
        <v>35</v>
      </c>
      <c r="B2" s="110"/>
      <c r="C2" s="110"/>
      <c r="D2" s="110"/>
      <c r="E2" s="110"/>
      <c r="F2" s="110"/>
      <c r="G2" s="110"/>
      <c r="H2" s="110"/>
      <c r="I2" s="110"/>
    </row>
    <row r="3" spans="1:9" ht="12.75">
      <c r="A3" s="16"/>
      <c r="B3" s="115" t="s">
        <v>32</v>
      </c>
      <c r="C3" s="115" t="s">
        <v>2</v>
      </c>
      <c r="D3" s="16" t="s">
        <v>6</v>
      </c>
      <c r="E3" s="7"/>
      <c r="F3" s="113" t="s">
        <v>33</v>
      </c>
      <c r="G3" s="2" t="s">
        <v>10</v>
      </c>
      <c r="H3" s="20"/>
      <c r="I3" s="2"/>
    </row>
    <row r="4" spans="1:9" ht="12" customHeight="1">
      <c r="A4" s="6"/>
      <c r="B4" s="116"/>
      <c r="C4" s="116"/>
      <c r="D4" s="6" t="s">
        <v>34</v>
      </c>
      <c r="E4" s="15"/>
      <c r="F4" s="114"/>
      <c r="G4" s="22" t="s">
        <v>11</v>
      </c>
      <c r="H4" s="21"/>
      <c r="I4" s="3"/>
    </row>
    <row r="5" ht="12.75" hidden="1">
      <c r="F5" s="8"/>
    </row>
    <row r="6" spans="1:9" ht="51" customHeight="1">
      <c r="A6" s="9" t="s">
        <v>28</v>
      </c>
      <c r="B6" s="9"/>
      <c r="C6" s="9"/>
      <c r="D6" s="1"/>
      <c r="E6" s="1"/>
      <c r="F6" s="1"/>
      <c r="G6" s="1">
        <v>2404</v>
      </c>
      <c r="H6" s="1"/>
      <c r="I6" s="1"/>
    </row>
    <row r="7" spans="1:11" ht="12.75">
      <c r="A7" s="1" t="s">
        <v>25</v>
      </c>
      <c r="B7" s="13">
        <v>19543.25</v>
      </c>
      <c r="C7" s="13">
        <v>18395.24</v>
      </c>
      <c r="D7" s="11">
        <f>B7</f>
        <v>19543.25</v>
      </c>
      <c r="E7" s="13"/>
      <c r="F7" s="12">
        <f aca="true" t="shared" si="0" ref="F7:F18">SUM(D7:E7)</f>
        <v>19543.25</v>
      </c>
      <c r="G7" s="12">
        <f aca="true" t="shared" si="1" ref="G7:G18">C7-F7</f>
        <v>-1148.0099999999984</v>
      </c>
      <c r="H7" s="13"/>
      <c r="I7" s="13"/>
      <c r="K7">
        <f>4.45/6.96</f>
        <v>0.639367816091954</v>
      </c>
    </row>
    <row r="8" spans="1:9" ht="12.75">
      <c r="A8" s="1" t="s">
        <v>26</v>
      </c>
      <c r="B8" s="13">
        <v>19543.25</v>
      </c>
      <c r="C8" s="13">
        <v>17808.24</v>
      </c>
      <c r="D8" s="11">
        <f aca="true" t="shared" si="2" ref="D8:D18">B8</f>
        <v>19543.25</v>
      </c>
      <c r="E8" s="13"/>
      <c r="F8" s="12">
        <f t="shared" si="0"/>
        <v>19543.25</v>
      </c>
      <c r="G8" s="12">
        <f t="shared" si="1"/>
        <v>-1735.0099999999984</v>
      </c>
      <c r="H8" s="13"/>
      <c r="I8" s="13"/>
    </row>
    <row r="9" spans="1:9" ht="12.75">
      <c r="A9" s="1" t="s">
        <v>27</v>
      </c>
      <c r="B9" s="13">
        <v>19543.25</v>
      </c>
      <c r="C9" s="13">
        <v>12911.82</v>
      </c>
      <c r="D9" s="11">
        <f t="shared" si="2"/>
        <v>19543.25</v>
      </c>
      <c r="E9" s="13"/>
      <c r="F9" s="12">
        <f t="shared" si="0"/>
        <v>19543.25</v>
      </c>
      <c r="G9" s="12">
        <f t="shared" si="1"/>
        <v>-6631.43</v>
      </c>
      <c r="H9" s="13"/>
      <c r="I9" s="13"/>
    </row>
    <row r="10" spans="1:9" ht="12.75">
      <c r="A10" s="5" t="s">
        <v>1</v>
      </c>
      <c r="B10" s="19">
        <v>16025.48</v>
      </c>
      <c r="C10" s="19">
        <v>16445.61</v>
      </c>
      <c r="D10" s="11">
        <f t="shared" si="2"/>
        <v>16025.48</v>
      </c>
      <c r="E10" s="19"/>
      <c r="F10" s="12">
        <f t="shared" si="0"/>
        <v>16025.48</v>
      </c>
      <c r="G10" s="12">
        <f t="shared" si="1"/>
        <v>420.130000000001</v>
      </c>
      <c r="H10" s="19"/>
      <c r="I10" s="19"/>
    </row>
    <row r="11" spans="1:12" ht="12.75">
      <c r="A11" s="5" t="s">
        <v>3</v>
      </c>
      <c r="B11" s="19">
        <f>19543.25-2540.62</f>
        <v>17002.63</v>
      </c>
      <c r="C11" s="19">
        <v>23548.61</v>
      </c>
      <c r="D11" s="11">
        <f t="shared" si="2"/>
        <v>17002.63</v>
      </c>
      <c r="E11" s="19"/>
      <c r="F11" s="12">
        <f t="shared" si="0"/>
        <v>17002.63</v>
      </c>
      <c r="G11" s="12">
        <f t="shared" si="1"/>
        <v>6545.98</v>
      </c>
      <c r="H11" s="13"/>
      <c r="I11" s="13"/>
      <c r="L11">
        <f>1052.8*0.9864</f>
        <v>1038.48192</v>
      </c>
    </row>
    <row r="12" spans="1:9" ht="12.75">
      <c r="A12" s="5" t="s">
        <v>4</v>
      </c>
      <c r="B12" s="19">
        <v>19543.25</v>
      </c>
      <c r="C12" s="13">
        <v>12156.36</v>
      </c>
      <c r="D12" s="11">
        <f t="shared" si="2"/>
        <v>19543.25</v>
      </c>
      <c r="E12" s="13"/>
      <c r="F12" s="12">
        <f t="shared" si="0"/>
        <v>19543.25</v>
      </c>
      <c r="G12" s="12">
        <f t="shared" si="1"/>
        <v>-7386.889999999999</v>
      </c>
      <c r="H12" s="13"/>
      <c r="I12" s="13"/>
    </row>
    <row r="13" spans="1:9" ht="12.75">
      <c r="A13" s="5" t="s">
        <v>17</v>
      </c>
      <c r="B13" s="19">
        <v>22682.24</v>
      </c>
      <c r="C13" s="13">
        <v>22516.73</v>
      </c>
      <c r="D13" s="11">
        <f t="shared" si="2"/>
        <v>22682.24</v>
      </c>
      <c r="E13" s="13"/>
      <c r="F13" s="12">
        <f t="shared" si="0"/>
        <v>22682.24</v>
      </c>
      <c r="G13" s="12">
        <f t="shared" si="1"/>
        <v>-165.51000000000204</v>
      </c>
      <c r="H13" s="13"/>
      <c r="I13" s="13"/>
    </row>
    <row r="14" spans="1:9" ht="12.75">
      <c r="A14" s="5" t="s">
        <v>19</v>
      </c>
      <c r="B14" s="13">
        <v>22682.24</v>
      </c>
      <c r="C14" s="13">
        <v>25434.18</v>
      </c>
      <c r="D14" s="11">
        <f>B14</f>
        <v>22682.24</v>
      </c>
      <c r="E14" s="13"/>
      <c r="F14" s="12">
        <f t="shared" si="0"/>
        <v>22682.24</v>
      </c>
      <c r="G14" s="12">
        <f>C14-F14</f>
        <v>2751.9399999999987</v>
      </c>
      <c r="H14" s="13"/>
      <c r="I14" s="13"/>
    </row>
    <row r="15" spans="1:9" ht="12.75">
      <c r="A15" s="5" t="s">
        <v>20</v>
      </c>
      <c r="B15" s="13">
        <v>22682.24</v>
      </c>
      <c r="C15" s="13">
        <v>17721.05</v>
      </c>
      <c r="D15" s="11">
        <f t="shared" si="2"/>
        <v>22682.24</v>
      </c>
      <c r="E15" s="13"/>
      <c r="F15" s="12">
        <f t="shared" si="0"/>
        <v>22682.24</v>
      </c>
      <c r="G15" s="12">
        <f t="shared" si="1"/>
        <v>-4961.190000000002</v>
      </c>
      <c r="H15" s="13"/>
      <c r="I15" s="13"/>
    </row>
    <row r="16" spans="1:9" ht="12.75">
      <c r="A16" s="5" t="s">
        <v>21</v>
      </c>
      <c r="B16" s="13">
        <v>22682.24</v>
      </c>
      <c r="C16" s="13">
        <v>19677.18</v>
      </c>
      <c r="D16" s="11">
        <f t="shared" si="2"/>
        <v>22682.24</v>
      </c>
      <c r="E16" s="13"/>
      <c r="F16" s="12">
        <f t="shared" si="0"/>
        <v>22682.24</v>
      </c>
      <c r="G16" s="12">
        <f t="shared" si="1"/>
        <v>-3005.0600000000013</v>
      </c>
      <c r="H16" s="13"/>
      <c r="I16" s="13"/>
    </row>
    <row r="17" spans="1:9" ht="12.75">
      <c r="A17" s="5" t="s">
        <v>23</v>
      </c>
      <c r="B17" s="13">
        <v>18372.61</v>
      </c>
      <c r="C17" s="13">
        <v>39227.14</v>
      </c>
      <c r="D17" s="11">
        <f t="shared" si="2"/>
        <v>18372.61</v>
      </c>
      <c r="E17" s="13"/>
      <c r="F17" s="13">
        <f t="shared" si="0"/>
        <v>18372.61</v>
      </c>
      <c r="G17" s="12">
        <f t="shared" si="1"/>
        <v>20854.53</v>
      </c>
      <c r="H17" s="13"/>
      <c r="I17" s="13"/>
    </row>
    <row r="18" spans="1:9" ht="12.75">
      <c r="A18" s="1" t="s">
        <v>24</v>
      </c>
      <c r="B18" s="13">
        <v>19733.55</v>
      </c>
      <c r="C18" s="13">
        <v>21404.88</v>
      </c>
      <c r="D18" s="11">
        <f t="shared" si="2"/>
        <v>19733.55</v>
      </c>
      <c r="E18" s="13"/>
      <c r="F18" s="13">
        <f t="shared" si="0"/>
        <v>19733.55</v>
      </c>
      <c r="G18" s="12">
        <f t="shared" si="1"/>
        <v>1671.3300000000017</v>
      </c>
      <c r="H18" s="13"/>
      <c r="I18" s="13"/>
    </row>
    <row r="19" spans="1:9" ht="37.5" customHeight="1" thickBot="1">
      <c r="A19" s="56" t="s">
        <v>5</v>
      </c>
      <c r="B19" s="57">
        <f>SUM(B6:B18)</f>
        <v>240036.22999999998</v>
      </c>
      <c r="C19" s="57">
        <f>SUM(C6:C18)</f>
        <v>247247.03999999998</v>
      </c>
      <c r="D19" s="57">
        <f>SUM(D6:D18)</f>
        <v>240036.22999999998</v>
      </c>
      <c r="E19" s="57"/>
      <c r="F19" s="58">
        <f>SUM(F6:F18)</f>
        <v>240036.22999999998</v>
      </c>
      <c r="G19" s="64">
        <f>SUM(G7:G18)</f>
        <v>7210.809999999998</v>
      </c>
      <c r="H19" s="13"/>
      <c r="I19" s="13"/>
    </row>
  </sheetData>
  <mergeCells count="5">
    <mergeCell ref="A2:I2"/>
    <mergeCell ref="F3:F4"/>
    <mergeCell ref="A1:G1"/>
    <mergeCell ref="B3:B4"/>
    <mergeCell ref="C3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L19"/>
  <sheetViews>
    <sheetView workbookViewId="0" topLeftCell="A1">
      <selection activeCell="D13" sqref="D13"/>
    </sheetView>
  </sheetViews>
  <sheetFormatPr defaultColWidth="9.00390625" defaultRowHeight="12.75"/>
  <cols>
    <col min="1" max="1" width="14.375" style="0" customWidth="1"/>
    <col min="2" max="2" width="12.00390625" style="0" customWidth="1"/>
    <col min="3" max="3" width="14.25390625" style="0" customWidth="1"/>
    <col min="4" max="4" width="19.125" style="0" customWidth="1"/>
    <col min="5" max="5" width="0" style="0" hidden="1" customWidth="1"/>
    <col min="6" max="6" width="26.00390625" style="0" customWidth="1"/>
    <col min="7" max="7" width="14.125" style="0" customWidth="1"/>
    <col min="8" max="8" width="12.875" style="0" hidden="1" customWidth="1"/>
    <col min="9" max="9" width="14.125" style="0" hidden="1" customWidth="1"/>
    <col min="11" max="12" width="0" style="0" hidden="1" customWidth="1"/>
  </cols>
  <sheetData>
    <row r="1" spans="1:9" ht="12.75">
      <c r="A1" s="24"/>
      <c r="B1" s="24"/>
      <c r="C1" s="24"/>
      <c r="D1" s="34" t="s">
        <v>47</v>
      </c>
      <c r="E1" s="34"/>
      <c r="F1" s="34"/>
      <c r="G1" s="34"/>
      <c r="H1" s="24"/>
      <c r="I1" s="24"/>
    </row>
    <row r="2" spans="1:9" ht="12.75">
      <c r="A2" s="109" t="s">
        <v>37</v>
      </c>
      <c r="B2" s="110"/>
      <c r="C2" s="110"/>
      <c r="D2" s="110"/>
      <c r="E2" s="110"/>
      <c r="F2" s="110"/>
      <c r="G2" s="110"/>
      <c r="H2" s="110"/>
      <c r="I2" s="110"/>
    </row>
    <row r="3" spans="1:9" ht="12.75">
      <c r="A3" s="17"/>
      <c r="B3" s="117" t="s">
        <v>32</v>
      </c>
      <c r="C3" s="89" t="s">
        <v>2</v>
      </c>
      <c r="D3" s="27" t="s">
        <v>6</v>
      </c>
      <c r="E3" s="26"/>
      <c r="F3" s="30"/>
      <c r="G3" s="32" t="s">
        <v>10</v>
      </c>
      <c r="H3" s="20" t="s">
        <v>12</v>
      </c>
      <c r="I3" s="2" t="s">
        <v>12</v>
      </c>
    </row>
    <row r="4" spans="1:9" ht="21.75" customHeight="1">
      <c r="A4" s="18"/>
      <c r="B4" s="118"/>
      <c r="C4" s="90"/>
      <c r="D4" s="28" t="s">
        <v>36</v>
      </c>
      <c r="E4" s="29"/>
      <c r="F4" s="31" t="s">
        <v>30</v>
      </c>
      <c r="G4" s="33" t="s">
        <v>11</v>
      </c>
      <c r="H4" s="21" t="s">
        <v>13</v>
      </c>
      <c r="I4" s="3" t="s">
        <v>14</v>
      </c>
    </row>
    <row r="5" spans="2:7" ht="12.75" hidden="1">
      <c r="B5" s="24"/>
      <c r="C5" s="24"/>
      <c r="D5" s="24"/>
      <c r="E5" s="24"/>
      <c r="F5" s="25"/>
      <c r="G5" s="24"/>
    </row>
    <row r="6" spans="1:9" ht="51" customHeight="1">
      <c r="A6" s="53" t="s">
        <v>28</v>
      </c>
      <c r="B6" s="54"/>
      <c r="C6" s="54"/>
      <c r="D6" s="55"/>
      <c r="E6" s="55"/>
      <c r="F6" s="55"/>
      <c r="G6" s="55">
        <v>-63765</v>
      </c>
      <c r="H6" s="1"/>
      <c r="I6" s="1"/>
    </row>
    <row r="7" spans="1:11" ht="12.75">
      <c r="A7" s="1" t="s">
        <v>25</v>
      </c>
      <c r="B7" s="13">
        <v>4759.29</v>
      </c>
      <c r="C7" s="13">
        <v>4361.39</v>
      </c>
      <c r="D7" s="11"/>
      <c r="E7" s="13"/>
      <c r="F7" s="12">
        <f>D7</f>
        <v>0</v>
      </c>
      <c r="G7" s="12">
        <f aca="true" t="shared" si="0" ref="G7:G18">C7-F7</f>
        <v>4361.39</v>
      </c>
      <c r="H7" s="1"/>
      <c r="I7" s="1"/>
      <c r="K7">
        <f>4.45/6.96</f>
        <v>0.639367816091954</v>
      </c>
    </row>
    <row r="8" spans="1:9" ht="12.75">
      <c r="A8" s="1" t="s">
        <v>26</v>
      </c>
      <c r="B8" s="13">
        <v>4759.29</v>
      </c>
      <c r="C8" s="13">
        <v>4228.26</v>
      </c>
      <c r="D8" s="11"/>
      <c r="E8" s="13"/>
      <c r="F8" s="12">
        <f aca="true" t="shared" si="1" ref="F8:F18">D8</f>
        <v>0</v>
      </c>
      <c r="G8" s="12">
        <f t="shared" si="0"/>
        <v>4228.26</v>
      </c>
      <c r="H8" s="1"/>
      <c r="I8" s="1"/>
    </row>
    <row r="9" spans="1:9" ht="12.75">
      <c r="A9" s="1" t="s">
        <v>27</v>
      </c>
      <c r="B9" s="13">
        <v>4759.29</v>
      </c>
      <c r="C9" s="13">
        <v>3144</v>
      </c>
      <c r="D9" s="11"/>
      <c r="E9" s="13"/>
      <c r="F9" s="12">
        <f t="shared" si="1"/>
        <v>0</v>
      </c>
      <c r="G9" s="12">
        <f t="shared" si="0"/>
        <v>3144</v>
      </c>
      <c r="H9" s="1"/>
      <c r="I9" s="1"/>
    </row>
    <row r="10" spans="1:9" ht="12.75">
      <c r="A10" s="5" t="s">
        <v>1</v>
      </c>
      <c r="B10" s="13">
        <v>4759.29</v>
      </c>
      <c r="C10" s="19">
        <v>4004.9</v>
      </c>
      <c r="D10" s="11"/>
      <c r="E10" s="19"/>
      <c r="F10" s="12">
        <f t="shared" si="1"/>
        <v>0</v>
      </c>
      <c r="G10" s="12">
        <f t="shared" si="0"/>
        <v>4004.9</v>
      </c>
      <c r="H10" s="6"/>
      <c r="I10" s="6"/>
    </row>
    <row r="11" spans="1:12" ht="12.75">
      <c r="A11" s="5" t="s">
        <v>3</v>
      </c>
      <c r="B11" s="13">
        <v>4759.29</v>
      </c>
      <c r="C11" s="19">
        <v>6649.34</v>
      </c>
      <c r="D11" s="11"/>
      <c r="E11" s="19"/>
      <c r="F11" s="12">
        <f t="shared" si="1"/>
        <v>0</v>
      </c>
      <c r="G11" s="12">
        <f t="shared" si="0"/>
        <v>6649.34</v>
      </c>
      <c r="H11" s="1"/>
      <c r="I11" s="1"/>
      <c r="L11">
        <f>1052.8*0.9864</f>
        <v>1038.48192</v>
      </c>
    </row>
    <row r="12" spans="1:9" ht="12.75">
      <c r="A12" s="5" t="s">
        <v>4</v>
      </c>
      <c r="B12" s="19">
        <v>4759.29</v>
      </c>
      <c r="C12" s="13">
        <v>3338.41</v>
      </c>
      <c r="D12" s="11"/>
      <c r="E12" s="13"/>
      <c r="F12" s="12">
        <f t="shared" si="1"/>
        <v>0</v>
      </c>
      <c r="G12" s="12">
        <f t="shared" si="0"/>
        <v>3338.41</v>
      </c>
      <c r="H12" s="1"/>
      <c r="I12" s="1"/>
    </row>
    <row r="13" spans="1:9" ht="12.75">
      <c r="A13" s="5" t="s">
        <v>17</v>
      </c>
      <c r="B13" s="19">
        <v>3483.25</v>
      </c>
      <c r="C13" s="13">
        <v>5280.5</v>
      </c>
      <c r="D13" s="11">
        <v>2970</v>
      </c>
      <c r="E13" s="13"/>
      <c r="F13" s="12">
        <f t="shared" si="1"/>
        <v>2970</v>
      </c>
      <c r="G13" s="12">
        <f t="shared" si="0"/>
        <v>2310.5</v>
      </c>
      <c r="H13" s="1"/>
      <c r="I13" s="1"/>
    </row>
    <row r="14" spans="1:9" ht="12.75">
      <c r="A14" s="5" t="s">
        <v>19</v>
      </c>
      <c r="B14" s="19">
        <v>3483.25</v>
      </c>
      <c r="C14" s="13">
        <v>4012.61</v>
      </c>
      <c r="D14" s="11"/>
      <c r="E14" s="13"/>
      <c r="F14" s="12">
        <f t="shared" si="1"/>
        <v>0</v>
      </c>
      <c r="G14" s="12">
        <f t="shared" si="0"/>
        <v>4012.61</v>
      </c>
      <c r="H14" s="1"/>
      <c r="I14" s="1"/>
    </row>
    <row r="15" spans="1:9" ht="12.75">
      <c r="A15" s="5" t="s">
        <v>20</v>
      </c>
      <c r="B15" s="19">
        <v>3483.25</v>
      </c>
      <c r="C15" s="13">
        <v>2761.07</v>
      </c>
      <c r="D15" s="11">
        <v>12700</v>
      </c>
      <c r="E15" s="13"/>
      <c r="F15" s="12">
        <f t="shared" si="1"/>
        <v>12700</v>
      </c>
      <c r="G15" s="12">
        <f t="shared" si="0"/>
        <v>-9938.93</v>
      </c>
      <c r="H15" s="1"/>
      <c r="I15" s="1"/>
    </row>
    <row r="16" spans="1:9" ht="12.75">
      <c r="A16" s="5" t="s">
        <v>21</v>
      </c>
      <c r="B16" s="19">
        <v>3483.25</v>
      </c>
      <c r="C16" s="13">
        <v>3030.58</v>
      </c>
      <c r="D16" s="11"/>
      <c r="E16" s="13"/>
      <c r="F16" s="12">
        <f t="shared" si="1"/>
        <v>0</v>
      </c>
      <c r="G16" s="12">
        <f t="shared" si="0"/>
        <v>3030.58</v>
      </c>
      <c r="H16" s="1"/>
      <c r="I16" s="1"/>
    </row>
    <row r="17" spans="1:9" ht="12.75">
      <c r="A17" s="5" t="s">
        <v>23</v>
      </c>
      <c r="B17" s="19">
        <v>3483.25</v>
      </c>
      <c r="C17" s="13">
        <v>7432.82</v>
      </c>
      <c r="D17" s="11"/>
      <c r="E17" s="13"/>
      <c r="F17" s="12">
        <f t="shared" si="1"/>
        <v>0</v>
      </c>
      <c r="G17" s="12">
        <f t="shared" si="0"/>
        <v>7432.82</v>
      </c>
      <c r="H17" s="1"/>
      <c r="I17" s="1"/>
    </row>
    <row r="18" spans="1:9" ht="12.75">
      <c r="A18" s="1" t="s">
        <v>24</v>
      </c>
      <c r="B18" s="19">
        <v>3483.25</v>
      </c>
      <c r="C18" s="13">
        <v>3974.59</v>
      </c>
      <c r="D18" s="11">
        <v>15000</v>
      </c>
      <c r="E18" s="13"/>
      <c r="F18" s="12">
        <f t="shared" si="1"/>
        <v>15000</v>
      </c>
      <c r="G18" s="12">
        <f t="shared" si="0"/>
        <v>-11025.41</v>
      </c>
      <c r="H18" s="1"/>
      <c r="I18" s="1"/>
    </row>
    <row r="19" spans="1:9" ht="30.75" customHeight="1" thickBot="1">
      <c r="A19" s="56" t="s">
        <v>5</v>
      </c>
      <c r="B19" s="57">
        <f>SUM(B6:B18)</f>
        <v>49455.240000000005</v>
      </c>
      <c r="C19" s="57">
        <f>SUM(C6:C18)</f>
        <v>52218.47</v>
      </c>
      <c r="D19" s="57">
        <f>SUM(D6:D18)</f>
        <v>30670</v>
      </c>
      <c r="E19" s="57"/>
      <c r="F19" s="58">
        <f>SUM(F6:F18)</f>
        <v>30670</v>
      </c>
      <c r="G19" s="57">
        <f>SUM(G6:G18)</f>
        <v>-42216.53</v>
      </c>
      <c r="H19" s="1"/>
      <c r="I19" s="1"/>
    </row>
  </sheetData>
  <mergeCells count="3">
    <mergeCell ref="A2:I2"/>
    <mergeCell ref="B3:B4"/>
    <mergeCell ref="C3:C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2"/>
  <sheetViews>
    <sheetView workbookViewId="0" topLeftCell="A1">
      <selection activeCell="A65" sqref="A65:B111"/>
    </sheetView>
  </sheetViews>
  <sheetFormatPr defaultColWidth="9.00390625" defaultRowHeight="12.75"/>
  <cols>
    <col min="1" max="1" width="29.875" style="0" customWidth="1"/>
    <col min="2" max="2" width="27.875" style="0" customWidth="1"/>
  </cols>
  <sheetData>
    <row r="1" spans="1:2" ht="12.75">
      <c r="A1" s="99" t="s">
        <v>93</v>
      </c>
      <c r="B1" s="100"/>
    </row>
    <row r="2" spans="1:2" ht="12.75">
      <c r="A2" s="91" t="s">
        <v>94</v>
      </c>
      <c r="B2" s="92"/>
    </row>
    <row r="3" spans="1:2" ht="12.75">
      <c r="A3" s="101"/>
      <c r="B3" s="100"/>
    </row>
    <row r="4" spans="1:2" ht="12.75">
      <c r="A4" s="102" t="s">
        <v>104</v>
      </c>
      <c r="B4" s="100"/>
    </row>
    <row r="5" spans="1:2" ht="29.25" customHeight="1">
      <c r="A5" s="94" t="s">
        <v>96</v>
      </c>
      <c r="B5" s="74" t="s">
        <v>97</v>
      </c>
    </row>
    <row r="6" spans="1:2" ht="12.75" hidden="1">
      <c r="A6" s="94"/>
      <c r="B6" s="13"/>
    </row>
    <row r="7" spans="1:2" ht="12.75" hidden="1">
      <c r="A7" s="13"/>
      <c r="B7" s="95"/>
    </row>
    <row r="8" spans="1:2" ht="12.75" hidden="1">
      <c r="A8" s="13"/>
      <c r="B8" s="95"/>
    </row>
    <row r="9" spans="1:2" ht="12.75" hidden="1">
      <c r="A9" s="23"/>
      <c r="B9" s="95"/>
    </row>
    <row r="10" spans="1:2" ht="12.75" hidden="1">
      <c r="A10" s="23"/>
      <c r="B10" s="95"/>
    </row>
    <row r="11" spans="1:2" ht="12.75" hidden="1">
      <c r="A11" s="23"/>
      <c r="B11" s="95"/>
    </row>
    <row r="12" spans="1:2" ht="12.75" hidden="1">
      <c r="A12" s="95"/>
      <c r="B12" s="95"/>
    </row>
    <row r="13" spans="1:2" ht="12.75" hidden="1">
      <c r="A13" s="95"/>
      <c r="B13" s="95"/>
    </row>
    <row r="14" spans="1:2" ht="12.75" hidden="1">
      <c r="A14" s="73"/>
      <c r="B14" s="74"/>
    </row>
    <row r="15" spans="1:2" ht="12.75" hidden="1">
      <c r="A15" s="13"/>
      <c r="B15" s="24"/>
    </row>
    <row r="16" spans="1:2" ht="12.75" hidden="1">
      <c r="A16" s="13"/>
      <c r="B16" s="24"/>
    </row>
    <row r="17" spans="1:2" ht="12.75" hidden="1">
      <c r="A17" s="73"/>
      <c r="B17" s="95"/>
    </row>
    <row r="18" spans="1:2" ht="12.75" hidden="1">
      <c r="A18" s="23"/>
      <c r="B18" s="95"/>
    </row>
    <row r="19" spans="1:2" ht="12.75" hidden="1">
      <c r="A19" s="95"/>
      <c r="B19" s="95"/>
    </row>
    <row r="20" spans="1:2" ht="12.75" hidden="1">
      <c r="A20" s="95"/>
      <c r="B20" s="95"/>
    </row>
    <row r="21" spans="1:2" ht="12.75" hidden="1">
      <c r="A21" s="95"/>
      <c r="B21" s="95"/>
    </row>
    <row r="22" spans="1:2" ht="12.75" hidden="1">
      <c r="A22" s="95"/>
      <c r="B22" s="95"/>
    </row>
    <row r="23" spans="1:2" ht="12.75" hidden="1">
      <c r="A23" s="95"/>
      <c r="B23" s="95"/>
    </row>
    <row r="24" spans="1:2" ht="12.75" hidden="1">
      <c r="A24" s="74"/>
      <c r="B24" s="74"/>
    </row>
    <row r="25" spans="1:2" ht="12.75" hidden="1">
      <c r="A25" s="13"/>
      <c r="B25" s="95"/>
    </row>
    <row r="26" spans="1:2" ht="12.75" hidden="1">
      <c r="A26" s="74"/>
      <c r="B26" s="95"/>
    </row>
    <row r="27" spans="1:2" ht="12.75" hidden="1">
      <c r="A27" s="13"/>
      <c r="B27" s="95"/>
    </row>
    <row r="28" spans="1:2" ht="12.75" hidden="1">
      <c r="A28" s="13"/>
      <c r="B28" s="95"/>
    </row>
    <row r="29" spans="1:2" ht="12.75" hidden="1">
      <c r="A29" s="74"/>
      <c r="B29" s="74"/>
    </row>
    <row r="30" spans="1:2" ht="12.75" hidden="1">
      <c r="A30" s="74"/>
      <c r="B30" s="74"/>
    </row>
    <row r="31" spans="1:2" ht="12.75" hidden="1">
      <c r="A31" s="95"/>
      <c r="B31" s="95"/>
    </row>
    <row r="32" spans="1:2" ht="12.75" hidden="1">
      <c r="A32" s="95"/>
      <c r="B32" s="95"/>
    </row>
    <row r="33" spans="1:2" ht="12.75" hidden="1">
      <c r="A33" s="74"/>
      <c r="B33" s="74"/>
    </row>
    <row r="34" spans="1:2" ht="12.75" hidden="1">
      <c r="A34" s="73"/>
      <c r="B34" s="95"/>
    </row>
    <row r="35" spans="1:2" ht="12.75" hidden="1">
      <c r="A35" s="23"/>
      <c r="B35" s="95"/>
    </row>
    <row r="36" spans="1:2" ht="12.75" hidden="1">
      <c r="A36" s="23"/>
      <c r="B36" s="95"/>
    </row>
    <row r="37" spans="1:2" ht="12.75" hidden="1">
      <c r="A37" s="95"/>
      <c r="B37" s="95"/>
    </row>
    <row r="38" spans="1:2" ht="12.75" hidden="1">
      <c r="A38" s="95"/>
      <c r="B38" s="95"/>
    </row>
    <row r="39" spans="1:2" ht="12.75" hidden="1">
      <c r="A39" s="95"/>
      <c r="B39" s="95"/>
    </row>
    <row r="40" spans="1:2" ht="12.75" hidden="1">
      <c r="A40" s="73"/>
      <c r="B40" s="74"/>
    </row>
    <row r="41" spans="1:2" ht="12.75" hidden="1">
      <c r="A41" s="73"/>
      <c r="B41" s="95"/>
    </row>
    <row r="42" spans="1:2" ht="12.75" hidden="1">
      <c r="A42" s="23"/>
      <c r="B42" s="95"/>
    </row>
    <row r="43" spans="1:2" ht="12.75" hidden="1">
      <c r="A43" s="95"/>
      <c r="B43" s="95"/>
    </row>
    <row r="44" spans="1:2" ht="12.75" hidden="1">
      <c r="A44" s="73"/>
      <c r="B44" s="74"/>
    </row>
    <row r="45" spans="1:2" ht="21.75" customHeight="1">
      <c r="A45" s="73" t="s">
        <v>4</v>
      </c>
      <c r="B45" s="96"/>
    </row>
    <row r="46" spans="1:2" ht="12.75" hidden="1">
      <c r="A46" s="96"/>
      <c r="B46" s="95"/>
    </row>
    <row r="47" spans="1:2" ht="12.75" hidden="1">
      <c r="A47" s="84"/>
      <c r="B47" s="95"/>
    </row>
    <row r="48" spans="1:2" ht="12.75" hidden="1">
      <c r="A48" s="84"/>
      <c r="B48" s="95"/>
    </row>
    <row r="49" spans="1:2" ht="12.75" hidden="1">
      <c r="A49" s="84"/>
      <c r="B49" s="95"/>
    </row>
    <row r="50" spans="1:2" ht="26.25" customHeight="1">
      <c r="A50" s="84" t="s">
        <v>98</v>
      </c>
      <c r="B50" s="95">
        <v>2970</v>
      </c>
    </row>
    <row r="51" spans="1:2" ht="12.75">
      <c r="A51" s="73" t="s">
        <v>99</v>
      </c>
      <c r="B51" s="74">
        <f>SUM(B46:B49)+B50</f>
        <v>2970</v>
      </c>
    </row>
    <row r="52" spans="1:2" ht="12.75" hidden="1">
      <c r="A52" s="85"/>
      <c r="B52" s="95"/>
    </row>
    <row r="53" spans="1:2" ht="12.75" hidden="1">
      <c r="A53" s="86"/>
      <c r="B53" s="95"/>
    </row>
    <row r="54" spans="1:2" ht="12.75" hidden="1">
      <c r="A54" s="96"/>
      <c r="B54" s="95"/>
    </row>
    <row r="55" spans="1:2" ht="12.75" hidden="1">
      <c r="A55" s="96"/>
      <c r="B55" s="95"/>
    </row>
    <row r="56" spans="1:2" ht="12.75" hidden="1">
      <c r="A56" s="96"/>
      <c r="B56" s="95"/>
    </row>
    <row r="57" spans="1:2" ht="12.75" hidden="1">
      <c r="A57" s="87"/>
      <c r="B57" s="74"/>
    </row>
    <row r="58" spans="1:2" ht="12.75">
      <c r="A58" s="74" t="s">
        <v>20</v>
      </c>
      <c r="B58" s="74"/>
    </row>
    <row r="59" spans="1:2" ht="12.75">
      <c r="A59" s="84" t="s">
        <v>100</v>
      </c>
      <c r="B59" s="95">
        <v>12700</v>
      </c>
    </row>
    <row r="60" spans="1:2" ht="12.75" hidden="1">
      <c r="A60" s="84"/>
      <c r="B60" s="95"/>
    </row>
    <row r="61" spans="1:2" ht="12.75">
      <c r="A61" s="73" t="s">
        <v>101</v>
      </c>
      <c r="B61" s="74">
        <f>SUM(B59:B60)</f>
        <v>12700</v>
      </c>
    </row>
    <row r="62" spans="1:2" ht="12.75">
      <c r="A62" s="73" t="s">
        <v>24</v>
      </c>
      <c r="B62" s="95"/>
    </row>
    <row r="63" spans="1:2" ht="26.25" customHeight="1">
      <c r="A63" s="84" t="s">
        <v>102</v>
      </c>
      <c r="B63" s="95">
        <v>15000</v>
      </c>
    </row>
    <row r="64" spans="1:2" ht="12.75">
      <c r="A64" s="74" t="s">
        <v>103</v>
      </c>
      <c r="B64" s="74">
        <f>SUM(B63)</f>
        <v>15000</v>
      </c>
    </row>
    <row r="65" spans="1:2" ht="12.75" hidden="1">
      <c r="A65" s="68"/>
      <c r="B65" s="74"/>
    </row>
    <row r="66" spans="1:2" ht="12.75" hidden="1">
      <c r="A66" s="96"/>
      <c r="B66" s="95"/>
    </row>
    <row r="67" spans="1:2" ht="12.75" hidden="1">
      <c r="A67" s="74"/>
      <c r="B67" s="74"/>
    </row>
    <row r="68" spans="1:2" ht="12.75" hidden="1">
      <c r="A68" s="23"/>
      <c r="B68" s="95"/>
    </row>
    <row r="69" spans="1:2" ht="12.75" hidden="1">
      <c r="A69" s="74"/>
      <c r="B69" s="74"/>
    </row>
    <row r="70" spans="1:2" ht="12.75" hidden="1">
      <c r="A70" s="73"/>
      <c r="B70" s="95"/>
    </row>
    <row r="71" spans="1:2" ht="12.75" hidden="1">
      <c r="A71" s="23"/>
      <c r="B71" s="95"/>
    </row>
    <row r="72" spans="1:2" ht="12.75" hidden="1">
      <c r="A72" s="74"/>
      <c r="B72" s="74"/>
    </row>
    <row r="73" spans="1:2" ht="12.75" hidden="1">
      <c r="A73" s="73"/>
      <c r="B73" s="74"/>
    </row>
    <row r="74" spans="1:2" ht="12.75" hidden="1">
      <c r="A74" s="95"/>
      <c r="B74" s="95"/>
    </row>
    <row r="75" spans="1:2" ht="12.75" hidden="1">
      <c r="A75" s="23"/>
      <c r="B75" s="95"/>
    </row>
    <row r="76" spans="1:2" ht="12.75" hidden="1">
      <c r="A76" s="73"/>
      <c r="B76" s="74"/>
    </row>
    <row r="77" spans="1:2" ht="12.75" hidden="1">
      <c r="A77" s="74"/>
      <c r="B77" s="13"/>
    </row>
    <row r="78" spans="1:2" ht="12.75" hidden="1">
      <c r="A78" s="95"/>
      <c r="B78" s="13"/>
    </row>
    <row r="79" spans="1:2" ht="12.75" hidden="1">
      <c r="A79" s="23"/>
      <c r="B79" s="95"/>
    </row>
    <row r="80" spans="1:2" ht="12.75" hidden="1">
      <c r="A80" s="74"/>
      <c r="B80" s="74"/>
    </row>
    <row r="81" spans="1:2" ht="12.75" hidden="1">
      <c r="A81" s="74"/>
      <c r="B81" s="13"/>
    </row>
    <row r="82" spans="1:2" ht="12.75" hidden="1">
      <c r="A82" s="23"/>
      <c r="B82" s="95"/>
    </row>
    <row r="83" spans="1:2" ht="12.75" hidden="1">
      <c r="A83" s="74"/>
      <c r="B83" s="74"/>
    </row>
    <row r="84" spans="1:2" ht="12.75" hidden="1">
      <c r="A84" s="94"/>
      <c r="B84" s="74"/>
    </row>
    <row r="85" spans="1:2" ht="12.75" hidden="1">
      <c r="A85" s="74"/>
      <c r="B85" s="13"/>
    </row>
    <row r="86" spans="1:2" ht="12.75" hidden="1">
      <c r="A86" s="13"/>
      <c r="B86" s="13"/>
    </row>
    <row r="87" spans="1:2" ht="12.75" hidden="1">
      <c r="A87" s="13"/>
      <c r="B87" s="13"/>
    </row>
    <row r="88" spans="1:2" ht="12.75" hidden="1">
      <c r="A88" s="13"/>
      <c r="B88" s="13"/>
    </row>
    <row r="89" spans="1:2" ht="12.75" hidden="1">
      <c r="A89" s="13"/>
      <c r="B89" s="13"/>
    </row>
    <row r="90" spans="1:2" ht="12.75" hidden="1">
      <c r="A90" s="74"/>
      <c r="B90" s="74"/>
    </row>
    <row r="91" spans="1:2" ht="12.75" hidden="1">
      <c r="A91" s="74"/>
      <c r="B91" s="74"/>
    </row>
    <row r="92" spans="1:2" ht="12.75" hidden="1">
      <c r="A92" s="13"/>
      <c r="B92" s="13"/>
    </row>
    <row r="93" spans="1:2" ht="12.75" hidden="1">
      <c r="A93" s="23"/>
      <c r="B93" s="95"/>
    </row>
    <row r="94" spans="1:2" ht="12.75" hidden="1">
      <c r="A94" s="23"/>
      <c r="B94" s="95"/>
    </row>
    <row r="95" spans="1:2" ht="12.75" hidden="1">
      <c r="A95" s="23"/>
      <c r="B95" s="95"/>
    </row>
    <row r="96" spans="1:2" ht="12.75" hidden="1">
      <c r="A96" s="23"/>
      <c r="B96" s="95"/>
    </row>
    <row r="97" spans="1:2" ht="12.75" hidden="1">
      <c r="A97" s="13"/>
      <c r="B97" s="95"/>
    </row>
    <row r="98" spans="1:2" ht="12.75" hidden="1">
      <c r="A98" s="74"/>
      <c r="B98" s="74"/>
    </row>
    <row r="99" spans="1:2" ht="12.75" hidden="1">
      <c r="A99" s="74"/>
      <c r="B99" s="74"/>
    </row>
    <row r="100" spans="1:2" ht="12.75" hidden="1">
      <c r="A100" s="13"/>
      <c r="B100" s="13"/>
    </row>
    <row r="101" spans="1:2" ht="12.75" hidden="1">
      <c r="A101" s="13"/>
      <c r="B101" s="13"/>
    </row>
    <row r="102" spans="1:2" ht="12.75" hidden="1">
      <c r="A102" s="13"/>
      <c r="B102" s="13"/>
    </row>
    <row r="103" spans="1:2" ht="12.75" hidden="1">
      <c r="A103" s="74"/>
      <c r="B103" s="74"/>
    </row>
    <row r="104" spans="1:2" ht="12.75" hidden="1">
      <c r="A104" s="74"/>
      <c r="B104" s="74"/>
    </row>
    <row r="105" spans="1:2" ht="12.75" hidden="1">
      <c r="A105" s="13"/>
      <c r="B105" s="13"/>
    </row>
    <row r="106" spans="1:2" ht="12.75" hidden="1">
      <c r="A106" s="13"/>
      <c r="B106" s="13"/>
    </row>
    <row r="107" spans="1:2" ht="12.75" hidden="1">
      <c r="A107" s="13"/>
      <c r="B107" s="13"/>
    </row>
    <row r="108" spans="1:2" ht="12.75" hidden="1">
      <c r="A108" s="13"/>
      <c r="B108" s="13"/>
    </row>
    <row r="109" spans="1:2" ht="12.75" hidden="1">
      <c r="A109" s="74"/>
      <c r="B109" s="74"/>
    </row>
    <row r="110" spans="1:2" ht="12.75" hidden="1">
      <c r="A110" s="88"/>
      <c r="B110" s="95"/>
    </row>
    <row r="111" spans="1:2" ht="12.75" hidden="1">
      <c r="A111" s="73"/>
      <c r="B111" s="74"/>
    </row>
    <row r="112" spans="1:2" ht="39" customHeight="1">
      <c r="A112" s="97" t="s">
        <v>5</v>
      </c>
      <c r="B112" s="98">
        <f>B51+B61+B64</f>
        <v>30670</v>
      </c>
    </row>
  </sheetData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E19"/>
  <sheetViews>
    <sheetView workbookViewId="0" topLeftCell="A1">
      <selection activeCell="A24" sqref="A23:A24"/>
    </sheetView>
  </sheetViews>
  <sheetFormatPr defaultColWidth="9.00390625" defaultRowHeight="12.75"/>
  <cols>
    <col min="1" max="1" width="15.75390625" style="0" customWidth="1"/>
    <col min="2" max="2" width="16.125" style="0" customWidth="1"/>
    <col min="3" max="3" width="13.375" style="0" customWidth="1"/>
    <col min="4" max="4" width="9.625" style="0" bestFit="1" customWidth="1"/>
    <col min="5" max="5" width="19.125" style="0" customWidth="1"/>
  </cols>
  <sheetData>
    <row r="1" spans="1:5" ht="12.75">
      <c r="A1" s="109" t="s">
        <v>18</v>
      </c>
      <c r="B1" s="110"/>
      <c r="C1" s="110"/>
      <c r="D1" s="110"/>
      <c r="E1" s="110"/>
    </row>
    <row r="2" spans="1:5" ht="12.75">
      <c r="A2" s="109" t="s">
        <v>48</v>
      </c>
      <c r="B2" s="110"/>
      <c r="C2" s="110"/>
      <c r="D2" s="110"/>
      <c r="E2" s="110"/>
    </row>
    <row r="3" spans="2:5" ht="12.75">
      <c r="B3" s="4" t="s">
        <v>22</v>
      </c>
      <c r="C3" s="4"/>
      <c r="D3" s="4"/>
      <c r="E3" s="4"/>
    </row>
    <row r="4" spans="1:5" ht="12.75">
      <c r="A4" s="1"/>
      <c r="B4" s="1" t="s">
        <v>0</v>
      </c>
      <c r="C4" s="1" t="s">
        <v>2</v>
      </c>
      <c r="D4" s="1" t="s">
        <v>15</v>
      </c>
      <c r="E4" s="3" t="s">
        <v>16</v>
      </c>
    </row>
    <row r="5" spans="1:5" ht="12.75" hidden="1">
      <c r="A5" s="1"/>
      <c r="B5" s="1"/>
      <c r="C5" s="1"/>
      <c r="D5" s="1"/>
      <c r="E5" s="3"/>
    </row>
    <row r="6" spans="1:5" ht="12.75">
      <c r="A6" s="10" t="s">
        <v>29</v>
      </c>
      <c r="B6" s="13">
        <v>19543.25</v>
      </c>
      <c r="C6" s="13"/>
      <c r="D6" s="13"/>
      <c r="E6" s="14"/>
    </row>
    <row r="7" spans="1:5" ht="12.75">
      <c r="A7" s="10" t="s">
        <v>51</v>
      </c>
      <c r="B7" s="13">
        <v>19543.25</v>
      </c>
      <c r="C7" s="13">
        <v>18395.24</v>
      </c>
      <c r="D7" s="12">
        <f>C7/B6*100</f>
        <v>94.12579790976426</v>
      </c>
      <c r="E7" s="14"/>
    </row>
    <row r="8" spans="1:5" ht="12.75">
      <c r="A8" s="10" t="s">
        <v>52</v>
      </c>
      <c r="B8" s="13">
        <v>19543.25</v>
      </c>
      <c r="C8" s="13">
        <v>17808.24</v>
      </c>
      <c r="D8" s="12">
        <f aca="true" t="shared" si="0" ref="D8:D18">C8/B7*100</f>
        <v>91.12220331828127</v>
      </c>
      <c r="E8" s="14"/>
    </row>
    <row r="9" spans="1:5" ht="12.75">
      <c r="A9" s="10" t="s">
        <v>53</v>
      </c>
      <c r="B9" s="13">
        <v>19543.25</v>
      </c>
      <c r="C9" s="13">
        <v>12911.82</v>
      </c>
      <c r="D9" s="12">
        <f t="shared" si="0"/>
        <v>66.0679262661021</v>
      </c>
      <c r="E9" s="14"/>
    </row>
    <row r="10" spans="1:5" ht="12.75">
      <c r="A10" s="10" t="s">
        <v>54</v>
      </c>
      <c r="B10" s="19">
        <v>16025.48</v>
      </c>
      <c r="C10" s="19">
        <v>16445.61</v>
      </c>
      <c r="D10" s="12">
        <f t="shared" si="0"/>
        <v>84.14982154963991</v>
      </c>
      <c r="E10" s="13"/>
    </row>
    <row r="11" spans="1:5" ht="12.75">
      <c r="A11" s="10" t="s">
        <v>55</v>
      </c>
      <c r="B11" s="19">
        <f>19543.25-2540.62</f>
        <v>17002.63</v>
      </c>
      <c r="C11" s="19">
        <v>23548.61</v>
      </c>
      <c r="D11" s="12">
        <f t="shared" si="0"/>
        <v>146.94480290137957</v>
      </c>
      <c r="E11" s="13"/>
    </row>
    <row r="12" spans="1:5" ht="12.75">
      <c r="A12" s="10" t="s">
        <v>56</v>
      </c>
      <c r="B12" s="19">
        <v>19543.25</v>
      </c>
      <c r="C12" s="13">
        <v>12156.36</v>
      </c>
      <c r="D12" s="12">
        <f t="shared" si="0"/>
        <v>71.496939002966</v>
      </c>
      <c r="E12" s="13"/>
    </row>
    <row r="13" spans="1:5" ht="12.75">
      <c r="A13" s="10" t="s">
        <v>57</v>
      </c>
      <c r="B13" s="19">
        <v>22682.24</v>
      </c>
      <c r="C13" s="13">
        <v>22516.73</v>
      </c>
      <c r="D13" s="12">
        <f t="shared" si="0"/>
        <v>115.2148695841275</v>
      </c>
      <c r="E13" s="13"/>
    </row>
    <row r="14" spans="1:5" ht="12.75">
      <c r="A14" s="10" t="s">
        <v>58</v>
      </c>
      <c r="B14" s="13">
        <v>22682.24</v>
      </c>
      <c r="C14" s="13">
        <v>25434.18</v>
      </c>
      <c r="D14" s="12">
        <f t="shared" si="0"/>
        <v>112.13257597133264</v>
      </c>
      <c r="E14" s="13"/>
    </row>
    <row r="15" spans="1:5" ht="12.75">
      <c r="A15" s="10" t="s">
        <v>59</v>
      </c>
      <c r="B15" s="13">
        <v>22682.24</v>
      </c>
      <c r="C15" s="13">
        <v>17721.05</v>
      </c>
      <c r="D15" s="12">
        <f t="shared" si="0"/>
        <v>78.12742480460483</v>
      </c>
      <c r="E15" s="13"/>
    </row>
    <row r="16" spans="1:5" ht="12.75">
      <c r="A16" s="10" t="s">
        <v>60</v>
      </c>
      <c r="B16" s="13">
        <v>22682.24</v>
      </c>
      <c r="C16" s="13">
        <v>19677.18</v>
      </c>
      <c r="D16" s="12">
        <f t="shared" si="0"/>
        <v>86.75148486216528</v>
      </c>
      <c r="E16" s="13"/>
    </row>
    <row r="17" spans="1:5" ht="12.75">
      <c r="A17" s="10" t="s">
        <v>61</v>
      </c>
      <c r="B17" s="13">
        <v>18372.61</v>
      </c>
      <c r="C17" s="13">
        <v>39227.14</v>
      </c>
      <c r="D17" s="12">
        <f t="shared" si="0"/>
        <v>172.94209037555373</v>
      </c>
      <c r="E17" s="13"/>
    </row>
    <row r="18" spans="1:5" ht="12.75">
      <c r="A18" s="10" t="s">
        <v>62</v>
      </c>
      <c r="B18" s="13">
        <v>19733.55</v>
      </c>
      <c r="C18" s="13">
        <v>21404.88</v>
      </c>
      <c r="D18" s="12">
        <f t="shared" si="0"/>
        <v>116.50429634112953</v>
      </c>
      <c r="E18" s="13"/>
    </row>
    <row r="19" spans="1:5" ht="26.25" customHeight="1">
      <c r="A19" s="59" t="s">
        <v>5</v>
      </c>
      <c r="B19" s="55">
        <f>SUM(B7:B18)</f>
        <v>240036.22999999998</v>
      </c>
      <c r="C19" s="55">
        <f>SUM(C7:C18)</f>
        <v>247247.03999999998</v>
      </c>
      <c r="D19" s="60">
        <f>C19/(B19-B18+B6)*100</f>
        <v>103.08577677344786</v>
      </c>
      <c r="E19" s="55">
        <f>C19-B19</f>
        <v>7210.809999999998</v>
      </c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D17"/>
  <sheetViews>
    <sheetView workbookViewId="0" topLeftCell="A1">
      <selection activeCell="B22" sqref="B22"/>
    </sheetView>
  </sheetViews>
  <sheetFormatPr defaultColWidth="9.00390625" defaultRowHeight="12.75"/>
  <cols>
    <col min="1" max="1" width="21.00390625" style="0" customWidth="1"/>
    <col min="2" max="2" width="17.00390625" style="0" customWidth="1"/>
    <col min="3" max="4" width="15.125" style="0" customWidth="1"/>
    <col min="5" max="6" width="22.00390625" style="0" customWidth="1"/>
  </cols>
  <sheetData>
    <row r="1" spans="1:4" ht="12.75">
      <c r="A1" s="109" t="s">
        <v>49</v>
      </c>
      <c r="B1" s="110"/>
      <c r="C1" s="110"/>
      <c r="D1" s="110"/>
    </row>
    <row r="2" spans="1:4" ht="31.5" customHeight="1">
      <c r="A2" s="119" t="s">
        <v>43</v>
      </c>
      <c r="B2" s="120"/>
      <c r="C2" s="120"/>
      <c r="D2" s="120"/>
    </row>
    <row r="3" spans="1:4" ht="22.5" customHeight="1">
      <c r="A3" s="1" t="s">
        <v>40</v>
      </c>
      <c r="B3" s="1" t="s">
        <v>32</v>
      </c>
      <c r="C3" s="1" t="s">
        <v>41</v>
      </c>
      <c r="D3" s="1" t="s">
        <v>42</v>
      </c>
    </row>
    <row r="4" spans="1:4" ht="12.75" hidden="1">
      <c r="A4" s="1"/>
      <c r="B4" s="1"/>
      <c r="C4" s="1"/>
      <c r="D4" s="1"/>
    </row>
    <row r="5" spans="1:4" ht="12.75">
      <c r="A5" s="54" t="s">
        <v>28</v>
      </c>
      <c r="B5" s="55"/>
      <c r="C5" s="55"/>
      <c r="D5" s="55">
        <v>53338.8</v>
      </c>
    </row>
    <row r="6" spans="1:4" ht="12.75" hidden="1">
      <c r="A6" s="13"/>
      <c r="B6" s="13"/>
      <c r="C6" s="13"/>
      <c r="D6" s="12"/>
    </row>
    <row r="7" spans="1:4" ht="25.5">
      <c r="A7" s="23" t="s">
        <v>63</v>
      </c>
      <c r="B7" s="13">
        <v>50688</v>
      </c>
      <c r="C7" s="13">
        <v>27369.59</v>
      </c>
      <c r="D7" s="12"/>
    </row>
    <row r="8" spans="1:4" ht="12.75" hidden="1">
      <c r="A8" s="52"/>
      <c r="B8" s="13"/>
      <c r="C8" s="13"/>
      <c r="D8" s="13"/>
    </row>
    <row r="9" spans="1:4" ht="12.75" hidden="1">
      <c r="A9" s="13"/>
      <c r="B9" s="13"/>
      <c r="C9" s="13"/>
      <c r="D9" s="12"/>
    </row>
    <row r="10" spans="1:4" ht="12.75" hidden="1">
      <c r="A10" s="13"/>
      <c r="B10" s="13"/>
      <c r="C10" s="13"/>
      <c r="D10" s="12"/>
    </row>
    <row r="11" spans="1:4" ht="12.75" hidden="1">
      <c r="A11" s="13"/>
      <c r="B11" s="13"/>
      <c r="C11" s="13"/>
      <c r="D11" s="12"/>
    </row>
    <row r="12" spans="1:4" ht="12.75" hidden="1">
      <c r="A12" s="13"/>
      <c r="B12" s="13"/>
      <c r="C12" s="13"/>
      <c r="D12" s="12"/>
    </row>
    <row r="13" spans="1:4" ht="12.75" hidden="1">
      <c r="A13" s="13"/>
      <c r="B13" s="13"/>
      <c r="C13" s="13"/>
      <c r="D13" s="12"/>
    </row>
    <row r="14" spans="1:4" ht="12.75" hidden="1">
      <c r="A14" s="13"/>
      <c r="B14" s="13"/>
      <c r="C14" s="13"/>
      <c r="D14" s="12"/>
    </row>
    <row r="15" spans="1:4" ht="12.75" hidden="1">
      <c r="A15" s="13"/>
      <c r="B15" s="13"/>
      <c r="C15" s="13"/>
      <c r="D15" s="12"/>
    </row>
    <row r="16" spans="1:4" ht="12.75" hidden="1">
      <c r="A16" s="13"/>
      <c r="B16" s="13"/>
      <c r="C16" s="13"/>
      <c r="D16" s="12"/>
    </row>
    <row r="17" spans="1:4" ht="12.75">
      <c r="A17" s="54" t="s">
        <v>38</v>
      </c>
      <c r="B17" s="55"/>
      <c r="C17" s="55"/>
      <c r="D17" s="60">
        <f>D5+C7</f>
        <v>80708.39</v>
      </c>
    </row>
  </sheetData>
  <mergeCells count="2">
    <mergeCell ref="A2:D2"/>
    <mergeCell ref="A1:D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:K20"/>
  <sheetViews>
    <sheetView workbookViewId="0" topLeftCell="A1">
      <selection activeCell="G25" sqref="G25"/>
    </sheetView>
  </sheetViews>
  <sheetFormatPr defaultColWidth="9.00390625" defaultRowHeight="12.75"/>
  <cols>
    <col min="1" max="1" width="13.875" style="0" customWidth="1"/>
    <col min="2" max="2" width="17.625" style="0" customWidth="1"/>
    <col min="3" max="3" width="12.625" style="0" customWidth="1"/>
    <col min="4" max="5" width="0" style="0" hidden="1" customWidth="1"/>
    <col min="6" max="6" width="14.875" style="0" customWidth="1"/>
    <col min="7" max="7" width="19.375" style="0" customWidth="1"/>
    <col min="8" max="9" width="0" style="0" hidden="1" customWidth="1"/>
  </cols>
  <sheetData>
    <row r="1" spans="1:11" ht="12.75">
      <c r="A1" s="121" t="s">
        <v>44</v>
      </c>
      <c r="B1" s="121"/>
      <c r="C1" s="121"/>
      <c r="D1" s="121"/>
      <c r="E1" s="121"/>
      <c r="F1" s="121"/>
      <c r="G1" s="121"/>
      <c r="H1" s="121"/>
      <c r="I1" s="121"/>
      <c r="J1" s="4"/>
      <c r="K1" s="4"/>
    </row>
    <row r="2" spans="1:9" ht="13.5" thickBot="1">
      <c r="A2" s="122" t="s">
        <v>50</v>
      </c>
      <c r="B2" s="122"/>
      <c r="C2" s="122"/>
      <c r="D2" s="122"/>
      <c r="E2" s="122"/>
      <c r="F2" s="122"/>
      <c r="G2" s="122"/>
      <c r="H2" s="122"/>
      <c r="I2" s="122"/>
    </row>
    <row r="3" spans="1:9" ht="12.75">
      <c r="A3" s="39"/>
      <c r="B3" s="36" t="s">
        <v>32</v>
      </c>
      <c r="C3" s="40" t="s">
        <v>2</v>
      </c>
      <c r="D3" s="41"/>
      <c r="E3" s="41"/>
      <c r="F3" s="36" t="s">
        <v>8</v>
      </c>
      <c r="G3" s="42" t="s">
        <v>10</v>
      </c>
      <c r="H3" s="42"/>
      <c r="I3" s="2"/>
    </row>
    <row r="4" spans="1:9" ht="13.5" thickBot="1">
      <c r="A4" s="43"/>
      <c r="B4" s="19"/>
      <c r="C4" s="44"/>
      <c r="D4" s="45"/>
      <c r="E4" s="46"/>
      <c r="F4" s="19" t="s">
        <v>39</v>
      </c>
      <c r="G4" s="47" t="s">
        <v>11</v>
      </c>
      <c r="H4" s="48"/>
      <c r="I4" s="3"/>
    </row>
    <row r="5" spans="1:8" ht="12.75" hidden="1">
      <c r="A5" s="24"/>
      <c r="B5" s="24"/>
      <c r="C5" s="24"/>
      <c r="D5" s="24"/>
      <c r="E5" s="24"/>
      <c r="F5" s="25"/>
      <c r="G5" s="24"/>
      <c r="H5" s="24"/>
    </row>
    <row r="6" spans="1:9" ht="25.5">
      <c r="A6" s="61" t="s">
        <v>28</v>
      </c>
      <c r="B6" s="54"/>
      <c r="C6" s="54"/>
      <c r="D6" s="55"/>
      <c r="E6" s="55"/>
      <c r="F6" s="55"/>
      <c r="G6" s="55">
        <v>127247.64</v>
      </c>
      <c r="H6" s="13"/>
      <c r="I6" s="1"/>
    </row>
    <row r="7" spans="1:9" ht="12.75">
      <c r="A7" s="13" t="s">
        <v>25</v>
      </c>
      <c r="B7" s="13">
        <v>4050.4</v>
      </c>
      <c r="C7" s="13">
        <v>3771.8</v>
      </c>
      <c r="D7" s="13"/>
      <c r="E7" s="13"/>
      <c r="F7" s="13"/>
      <c r="G7" s="13"/>
      <c r="H7" s="13"/>
      <c r="I7" s="1"/>
    </row>
    <row r="8" spans="1:9" ht="12.75">
      <c r="A8" s="13" t="s">
        <v>26</v>
      </c>
      <c r="B8" s="13">
        <v>16201.6</v>
      </c>
      <c r="C8" s="13">
        <v>6269.61</v>
      </c>
      <c r="D8" s="13"/>
      <c r="E8" s="13"/>
      <c r="F8" s="13"/>
      <c r="G8" s="13"/>
      <c r="H8" s="13"/>
      <c r="I8" s="1"/>
    </row>
    <row r="9" spans="1:9" ht="12.75">
      <c r="A9" s="13" t="s">
        <v>27</v>
      </c>
      <c r="B9" s="13">
        <v>10126</v>
      </c>
      <c r="C9" s="13">
        <v>10147.35</v>
      </c>
      <c r="D9" s="13"/>
      <c r="E9" s="13"/>
      <c r="F9" s="13"/>
      <c r="G9" s="13"/>
      <c r="H9" s="13"/>
      <c r="I9" s="1"/>
    </row>
    <row r="10" spans="1:9" ht="12.75">
      <c r="A10" s="49" t="s">
        <v>1</v>
      </c>
      <c r="B10" s="13">
        <v>10126</v>
      </c>
      <c r="C10" s="19">
        <v>8831.37</v>
      </c>
      <c r="D10" s="19"/>
      <c r="E10" s="19"/>
      <c r="F10" s="19"/>
      <c r="G10" s="13"/>
      <c r="H10" s="19"/>
      <c r="I10" s="6"/>
    </row>
    <row r="11" spans="1:9" ht="12.75">
      <c r="A11" s="49" t="s">
        <v>3</v>
      </c>
      <c r="B11" s="13">
        <v>10126</v>
      </c>
      <c r="C11" s="19">
        <v>13865.24</v>
      </c>
      <c r="D11" s="19"/>
      <c r="E11" s="19"/>
      <c r="F11" s="19"/>
      <c r="G11" s="13"/>
      <c r="H11" s="19"/>
      <c r="I11" s="6"/>
    </row>
    <row r="12" spans="1:9" ht="12.75">
      <c r="A12" s="50" t="s">
        <v>4</v>
      </c>
      <c r="B12" s="13">
        <v>10126</v>
      </c>
      <c r="C12" s="13">
        <v>7115.54</v>
      </c>
      <c r="D12" s="13"/>
      <c r="E12" s="13"/>
      <c r="F12" s="13">
        <v>44190</v>
      </c>
      <c r="G12" s="13"/>
      <c r="H12" s="13"/>
      <c r="I12" s="1"/>
    </row>
    <row r="13" spans="1:9" ht="12.75">
      <c r="A13" s="51" t="s">
        <v>17</v>
      </c>
      <c r="B13" s="13">
        <v>10126</v>
      </c>
      <c r="C13" s="13">
        <v>11631.4</v>
      </c>
      <c r="D13" s="13"/>
      <c r="E13" s="13"/>
      <c r="F13" s="13"/>
      <c r="G13" s="13"/>
      <c r="H13" s="13"/>
      <c r="I13" s="1"/>
    </row>
    <row r="14" spans="1:9" ht="12.75">
      <c r="A14" s="51" t="s">
        <v>19</v>
      </c>
      <c r="B14" s="13">
        <v>10126</v>
      </c>
      <c r="C14" s="13">
        <v>11451.65</v>
      </c>
      <c r="D14" s="13"/>
      <c r="E14" s="13"/>
      <c r="F14" s="13"/>
      <c r="G14" s="13"/>
      <c r="H14" s="13"/>
      <c r="I14" s="1"/>
    </row>
    <row r="15" spans="1:9" ht="12.75">
      <c r="A15" s="51" t="s">
        <v>20</v>
      </c>
      <c r="B15" s="13">
        <v>10126</v>
      </c>
      <c r="C15" s="13">
        <v>7949.79</v>
      </c>
      <c r="D15" s="13"/>
      <c r="E15" s="13"/>
      <c r="F15" s="13"/>
      <c r="G15" s="13"/>
      <c r="H15" s="13"/>
      <c r="I15" s="1"/>
    </row>
    <row r="16" spans="1:9" ht="12.75">
      <c r="A16" s="51" t="s">
        <v>21</v>
      </c>
      <c r="B16" s="13">
        <v>10126</v>
      </c>
      <c r="C16" s="13">
        <v>8792.86</v>
      </c>
      <c r="D16" s="13"/>
      <c r="E16" s="13"/>
      <c r="F16" s="13"/>
      <c r="G16" s="13"/>
      <c r="H16" s="13"/>
      <c r="I16" s="1"/>
    </row>
    <row r="17" spans="1:9" ht="12.75">
      <c r="A17" s="51" t="s">
        <v>23</v>
      </c>
      <c r="B17" s="13">
        <v>10126</v>
      </c>
      <c r="C17" s="13">
        <v>17662.02</v>
      </c>
      <c r="D17" s="13"/>
      <c r="E17" s="13"/>
      <c r="F17" s="13"/>
      <c r="G17" s="13"/>
      <c r="H17" s="13"/>
      <c r="I17" s="1"/>
    </row>
    <row r="18" spans="1:9" ht="12.75">
      <c r="A18" s="51" t="s">
        <v>24</v>
      </c>
      <c r="B18" s="13">
        <v>10126</v>
      </c>
      <c r="C18" s="13">
        <v>11553.98</v>
      </c>
      <c r="D18" s="13"/>
      <c r="E18" s="13"/>
      <c r="F18" s="13"/>
      <c r="G18" s="13"/>
      <c r="H18" s="13"/>
      <c r="I18" s="1"/>
    </row>
    <row r="19" spans="1:9" ht="27" customHeight="1">
      <c r="A19" s="55" t="s">
        <v>5</v>
      </c>
      <c r="B19" s="55">
        <f>SUM(B7:B18)</f>
        <v>121512</v>
      </c>
      <c r="C19" s="55">
        <f>SUM(C7:C18)</f>
        <v>119042.61</v>
      </c>
      <c r="D19" s="55">
        <f>SUM(D7:D18)</f>
        <v>0</v>
      </c>
      <c r="E19" s="55">
        <f>SUM(E7:E18)</f>
        <v>0</v>
      </c>
      <c r="F19" s="55">
        <f>SUM(F7:F18)</f>
        <v>44190</v>
      </c>
      <c r="G19" s="55">
        <f>G6+C19-F19</f>
        <v>202100.25</v>
      </c>
      <c r="H19" s="40"/>
      <c r="I19" s="1"/>
    </row>
    <row r="20" spans="1:8" ht="12.75" hidden="1">
      <c r="A20" s="13"/>
      <c r="B20" s="13"/>
      <c r="C20" s="13"/>
      <c r="D20" s="13"/>
      <c r="E20" s="13"/>
      <c r="F20" s="13"/>
      <c r="G20" s="14"/>
      <c r="H20" s="13"/>
    </row>
  </sheetData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2"/>
  <sheetViews>
    <sheetView workbookViewId="0" topLeftCell="A1">
      <selection activeCell="B112" sqref="B112"/>
    </sheetView>
  </sheetViews>
  <sheetFormatPr defaultColWidth="9.00390625" defaultRowHeight="12.75"/>
  <cols>
    <col min="1" max="1" width="45.875" style="0" customWidth="1"/>
    <col min="2" max="2" width="17.875" style="0" customWidth="1"/>
    <col min="3" max="3" width="0.12890625" style="0" customWidth="1"/>
    <col min="4" max="4" width="8.875" style="0" customWidth="1"/>
  </cols>
  <sheetData>
    <row r="1" spans="1:3" ht="12.75">
      <c r="A1" s="99" t="s">
        <v>105</v>
      </c>
      <c r="B1" s="100"/>
      <c r="C1" s="100"/>
    </row>
    <row r="2" spans="1:3" ht="24.75" customHeight="1">
      <c r="A2" s="91" t="s">
        <v>94</v>
      </c>
      <c r="B2" s="92"/>
      <c r="C2" s="100"/>
    </row>
    <row r="3" ht="12.75" hidden="1">
      <c r="A3" s="93"/>
    </row>
    <row r="4" spans="1:4" ht="12.75">
      <c r="A4" s="109" t="s">
        <v>95</v>
      </c>
      <c r="B4" s="123"/>
      <c r="C4" s="123"/>
      <c r="D4" s="123"/>
    </row>
    <row r="5" spans="1:2" ht="12.75">
      <c r="A5" s="94" t="s">
        <v>96</v>
      </c>
      <c r="B5" s="74" t="s">
        <v>97</v>
      </c>
    </row>
    <row r="6" spans="1:2" ht="12.75" hidden="1">
      <c r="A6" s="94"/>
      <c r="B6" s="13"/>
    </row>
    <row r="7" spans="1:2" ht="12.75" hidden="1">
      <c r="A7" s="13"/>
      <c r="B7" s="95"/>
    </row>
    <row r="8" spans="1:2" ht="12.75" hidden="1">
      <c r="A8" s="13"/>
      <c r="B8" s="95"/>
    </row>
    <row r="9" spans="1:2" ht="12.75" hidden="1">
      <c r="A9" s="23"/>
      <c r="B9" s="95"/>
    </row>
    <row r="10" spans="1:2" ht="12.75" hidden="1">
      <c r="A10" s="23"/>
      <c r="B10" s="95"/>
    </row>
    <row r="11" spans="1:2" ht="12.75" hidden="1">
      <c r="A11" s="23"/>
      <c r="B11" s="95"/>
    </row>
    <row r="12" spans="1:2" ht="12.75" hidden="1">
      <c r="A12" s="95"/>
      <c r="B12" s="95"/>
    </row>
    <row r="13" spans="1:2" ht="12.75" hidden="1">
      <c r="A13" s="95"/>
      <c r="B13" s="95"/>
    </row>
    <row r="14" spans="1:2" ht="12.75" hidden="1">
      <c r="A14" s="73"/>
      <c r="B14" s="74"/>
    </row>
    <row r="15" spans="1:2" ht="12.75" hidden="1">
      <c r="A15" s="13"/>
      <c r="B15" s="24"/>
    </row>
    <row r="16" spans="1:2" ht="12.75" hidden="1">
      <c r="A16" s="13"/>
      <c r="B16" s="24"/>
    </row>
    <row r="17" spans="1:2" ht="12.75" hidden="1">
      <c r="A17" s="73"/>
      <c r="B17" s="95"/>
    </row>
    <row r="18" spans="1:2" ht="12.75" hidden="1">
      <c r="A18" s="23"/>
      <c r="B18" s="95"/>
    </row>
    <row r="19" spans="1:2" ht="12.75" hidden="1">
      <c r="A19" s="95"/>
      <c r="B19" s="95"/>
    </row>
    <row r="20" spans="1:2" ht="12.75" hidden="1">
      <c r="A20" s="95"/>
      <c r="B20" s="95"/>
    </row>
    <row r="21" spans="1:2" ht="12.75" hidden="1">
      <c r="A21" s="95"/>
      <c r="B21" s="95"/>
    </row>
    <row r="22" spans="1:2" ht="12.75" hidden="1">
      <c r="A22" s="95"/>
      <c r="B22" s="95"/>
    </row>
    <row r="23" spans="1:2" ht="12.75" hidden="1">
      <c r="A23" s="95"/>
      <c r="B23" s="95"/>
    </row>
    <row r="24" spans="1:2" ht="12.75" hidden="1">
      <c r="A24" s="74"/>
      <c r="B24" s="74"/>
    </row>
    <row r="25" spans="1:2" ht="12.75" hidden="1">
      <c r="A25" s="13"/>
      <c r="B25" s="95"/>
    </row>
    <row r="26" spans="1:2" ht="12.75" hidden="1">
      <c r="A26" s="74"/>
      <c r="B26" s="95"/>
    </row>
    <row r="27" spans="1:2" ht="12.75" hidden="1">
      <c r="A27" s="13"/>
      <c r="B27" s="95"/>
    </row>
    <row r="28" spans="1:2" ht="12.75" hidden="1">
      <c r="A28" s="13"/>
      <c r="B28" s="95"/>
    </row>
    <row r="29" spans="1:2" ht="12.75" hidden="1">
      <c r="A29" s="74"/>
      <c r="B29" s="74"/>
    </row>
    <row r="30" spans="1:2" ht="12.75" hidden="1">
      <c r="A30" s="74"/>
      <c r="B30" s="74"/>
    </row>
    <row r="31" spans="1:2" ht="12.75" hidden="1">
      <c r="A31" s="95"/>
      <c r="B31" s="95"/>
    </row>
    <row r="32" spans="1:2" ht="12.75" hidden="1">
      <c r="A32" s="95"/>
      <c r="B32" s="95"/>
    </row>
    <row r="33" spans="1:2" ht="12.75" hidden="1">
      <c r="A33" s="74"/>
      <c r="B33" s="74"/>
    </row>
    <row r="34" spans="1:2" ht="12.75" hidden="1">
      <c r="A34" s="73"/>
      <c r="B34" s="95"/>
    </row>
    <row r="35" spans="1:2" ht="12.75" hidden="1">
      <c r="A35" s="23"/>
      <c r="B35" s="95"/>
    </row>
    <row r="36" spans="1:2" ht="12.75" hidden="1">
      <c r="A36" s="23"/>
      <c r="B36" s="95"/>
    </row>
    <row r="37" spans="1:2" ht="12.75" hidden="1">
      <c r="A37" s="95"/>
      <c r="B37" s="95"/>
    </row>
    <row r="38" spans="1:2" ht="12.75" hidden="1">
      <c r="A38" s="95"/>
      <c r="B38" s="95"/>
    </row>
    <row r="39" spans="1:2" ht="12.75" hidden="1">
      <c r="A39" s="95"/>
      <c r="B39" s="95"/>
    </row>
    <row r="40" spans="1:2" ht="12.75" hidden="1">
      <c r="A40" s="73"/>
      <c r="B40" s="74"/>
    </row>
    <row r="41" spans="1:2" ht="12.75" hidden="1">
      <c r="A41" s="73"/>
      <c r="B41" s="95"/>
    </row>
    <row r="42" spans="1:2" ht="12.75" hidden="1">
      <c r="A42" s="23"/>
      <c r="B42" s="95"/>
    </row>
    <row r="43" spans="1:2" ht="12.75" hidden="1">
      <c r="A43" s="95"/>
      <c r="B43" s="95"/>
    </row>
    <row r="44" spans="1:2" ht="12.75" hidden="1">
      <c r="A44" s="73"/>
      <c r="B44" s="74"/>
    </row>
    <row r="45" spans="1:2" ht="12.75">
      <c r="A45" s="73" t="s">
        <v>4</v>
      </c>
      <c r="B45" s="96"/>
    </row>
    <row r="46" spans="1:2" ht="12.75" hidden="1">
      <c r="A46" s="96"/>
      <c r="B46" s="95"/>
    </row>
    <row r="47" spans="1:2" ht="12.75" hidden="1">
      <c r="A47" s="84"/>
      <c r="B47" s="95"/>
    </row>
    <row r="48" spans="1:2" ht="12.75" hidden="1">
      <c r="A48" s="84"/>
      <c r="B48" s="95"/>
    </row>
    <row r="49" spans="1:2" ht="12.75" hidden="1">
      <c r="A49" s="84"/>
      <c r="B49" s="95"/>
    </row>
    <row r="50" spans="1:2" ht="51" customHeight="1">
      <c r="A50" s="84" t="s">
        <v>106</v>
      </c>
      <c r="B50" s="95">
        <v>44190</v>
      </c>
    </row>
    <row r="51" spans="1:2" ht="12.75">
      <c r="A51" s="73" t="s">
        <v>99</v>
      </c>
      <c r="B51" s="74">
        <f>SUM(B46:B49)+B50</f>
        <v>44190</v>
      </c>
    </row>
    <row r="52" spans="1:2" ht="12.75" hidden="1">
      <c r="A52" s="85"/>
      <c r="B52" s="95"/>
    </row>
    <row r="53" spans="1:2" ht="12.75" hidden="1">
      <c r="A53" s="86"/>
      <c r="B53" s="95"/>
    </row>
    <row r="54" spans="1:2" ht="12.75" hidden="1">
      <c r="A54" s="96"/>
      <c r="B54" s="95"/>
    </row>
    <row r="55" spans="1:2" ht="12.75" hidden="1">
      <c r="A55" s="96"/>
      <c r="B55" s="95"/>
    </row>
    <row r="56" spans="1:2" ht="12.75" hidden="1">
      <c r="A56" s="96"/>
      <c r="B56" s="95"/>
    </row>
    <row r="57" spans="1:2" ht="12.75" hidden="1">
      <c r="A57" s="87"/>
      <c r="B57" s="74"/>
    </row>
    <row r="58" spans="1:2" ht="12.75" hidden="1">
      <c r="A58" s="74"/>
      <c r="B58" s="74"/>
    </row>
    <row r="59" spans="1:2" ht="12.75" hidden="1">
      <c r="A59" s="84"/>
      <c r="B59" s="95"/>
    </row>
    <row r="60" spans="1:2" ht="12.75" hidden="1">
      <c r="A60" s="84"/>
      <c r="B60" s="95"/>
    </row>
    <row r="61" spans="1:2" ht="12.75" hidden="1">
      <c r="A61" s="73"/>
      <c r="B61" s="74"/>
    </row>
    <row r="62" spans="1:2" ht="12.75" hidden="1">
      <c r="A62" s="73"/>
      <c r="B62" s="95"/>
    </row>
    <row r="63" spans="1:2" ht="12.75" hidden="1">
      <c r="A63" s="84"/>
      <c r="B63" s="95"/>
    </row>
    <row r="64" spans="1:2" ht="12.75" hidden="1">
      <c r="A64" s="74"/>
      <c r="B64" s="74"/>
    </row>
    <row r="65" spans="1:2" ht="12.75" hidden="1">
      <c r="A65" s="68"/>
      <c r="B65" s="74"/>
    </row>
    <row r="66" spans="1:2" ht="12.75" hidden="1">
      <c r="A66" s="96"/>
      <c r="B66" s="95"/>
    </row>
    <row r="67" spans="1:2" ht="12.75" hidden="1">
      <c r="A67" s="74"/>
      <c r="B67" s="74"/>
    </row>
    <row r="68" spans="1:2" ht="12.75" hidden="1">
      <c r="A68" s="23"/>
      <c r="B68" s="95"/>
    </row>
    <row r="69" spans="1:2" ht="12.75" hidden="1">
      <c r="A69" s="74"/>
      <c r="B69" s="74"/>
    </row>
    <row r="70" spans="1:2" ht="12.75" hidden="1">
      <c r="A70" s="73"/>
      <c r="B70" s="95"/>
    </row>
    <row r="71" spans="1:2" ht="12.75" hidden="1">
      <c r="A71" s="23"/>
      <c r="B71" s="95"/>
    </row>
    <row r="72" spans="1:2" ht="12.75" hidden="1">
      <c r="A72" s="74"/>
      <c r="B72" s="74"/>
    </row>
    <row r="73" spans="1:2" ht="12.75" hidden="1">
      <c r="A73" s="73"/>
      <c r="B73" s="74"/>
    </row>
    <row r="74" spans="1:2" ht="12.75" hidden="1">
      <c r="A74" s="95"/>
      <c r="B74" s="95"/>
    </row>
    <row r="75" spans="1:2" ht="12.75" hidden="1">
      <c r="A75" s="23"/>
      <c r="B75" s="95"/>
    </row>
    <row r="76" spans="1:2" ht="12.75" hidden="1">
      <c r="A76" s="73"/>
      <c r="B76" s="74"/>
    </row>
    <row r="77" spans="1:2" ht="12.75" hidden="1">
      <c r="A77" s="74"/>
      <c r="B77" s="13"/>
    </row>
    <row r="78" spans="1:2" ht="12.75" hidden="1">
      <c r="A78" s="95"/>
      <c r="B78" s="13"/>
    </row>
    <row r="79" spans="1:2" ht="12.75" hidden="1">
      <c r="A79" s="23"/>
      <c r="B79" s="95"/>
    </row>
    <row r="80" spans="1:2" ht="12.75" hidden="1">
      <c r="A80" s="74"/>
      <c r="B80" s="74"/>
    </row>
    <row r="81" spans="1:2" ht="12.75" hidden="1">
      <c r="A81" s="74"/>
      <c r="B81" s="13"/>
    </row>
    <row r="82" spans="1:2" ht="12.75" hidden="1">
      <c r="A82" s="23"/>
      <c r="B82" s="95"/>
    </row>
    <row r="83" spans="1:2" ht="12.75" hidden="1">
      <c r="A83" s="74"/>
      <c r="B83" s="74"/>
    </row>
    <row r="84" spans="1:2" ht="12.75" hidden="1">
      <c r="A84" s="94"/>
      <c r="B84" s="74"/>
    </row>
    <row r="85" spans="1:2" ht="12.75" hidden="1">
      <c r="A85" s="74"/>
      <c r="B85" s="13"/>
    </row>
    <row r="86" spans="1:2" ht="12.75" hidden="1">
      <c r="A86" s="13"/>
      <c r="B86" s="13"/>
    </row>
    <row r="87" spans="1:2" ht="12.75" hidden="1">
      <c r="A87" s="13"/>
      <c r="B87" s="13"/>
    </row>
    <row r="88" spans="1:2" ht="12.75" hidden="1">
      <c r="A88" s="13"/>
      <c r="B88" s="13"/>
    </row>
    <row r="89" spans="1:2" ht="12.75" hidden="1">
      <c r="A89" s="13"/>
      <c r="B89" s="13"/>
    </row>
    <row r="90" spans="1:2" ht="12.75" hidden="1">
      <c r="A90" s="74"/>
      <c r="B90" s="74"/>
    </row>
    <row r="91" spans="1:2" ht="12.75" hidden="1">
      <c r="A91" s="74"/>
      <c r="B91" s="74"/>
    </row>
    <row r="92" spans="1:2" ht="12.75" hidden="1">
      <c r="A92" s="13"/>
      <c r="B92" s="13"/>
    </row>
    <row r="93" spans="1:2" ht="12.75" hidden="1">
      <c r="A93" s="23"/>
      <c r="B93" s="95"/>
    </row>
    <row r="94" spans="1:2" ht="12.75" hidden="1">
      <c r="A94" s="23"/>
      <c r="B94" s="95"/>
    </row>
    <row r="95" spans="1:2" ht="12.75" hidden="1">
      <c r="A95" s="23"/>
      <c r="B95" s="95"/>
    </row>
    <row r="96" spans="1:2" ht="12.75" hidden="1">
      <c r="A96" s="23"/>
      <c r="B96" s="95"/>
    </row>
    <row r="97" spans="1:2" ht="12.75" hidden="1">
      <c r="A97" s="13"/>
      <c r="B97" s="95"/>
    </row>
    <row r="98" spans="1:2" ht="12.75" hidden="1">
      <c r="A98" s="74"/>
      <c r="B98" s="74"/>
    </row>
    <row r="99" spans="1:2" ht="12.75" hidden="1">
      <c r="A99" s="74"/>
      <c r="B99" s="74"/>
    </row>
    <row r="100" spans="1:2" ht="12.75" hidden="1">
      <c r="A100" s="13"/>
      <c r="B100" s="13"/>
    </row>
    <row r="101" spans="1:2" ht="12.75" hidden="1">
      <c r="A101" s="13"/>
      <c r="B101" s="13"/>
    </row>
    <row r="102" spans="1:2" ht="12.75" hidden="1">
      <c r="A102" s="13"/>
      <c r="B102" s="13"/>
    </row>
    <row r="103" spans="1:2" ht="12.75" hidden="1">
      <c r="A103" s="74"/>
      <c r="B103" s="74"/>
    </row>
    <row r="104" spans="1:2" ht="12.75" hidden="1">
      <c r="A104" s="74"/>
      <c r="B104" s="74"/>
    </row>
    <row r="105" spans="1:2" ht="12.75" hidden="1">
      <c r="A105" s="13"/>
      <c r="B105" s="13"/>
    </row>
    <row r="106" spans="1:2" ht="12.75" hidden="1">
      <c r="A106" s="13"/>
      <c r="B106" s="13"/>
    </row>
    <row r="107" spans="1:2" ht="12.75" hidden="1">
      <c r="A107" s="13"/>
      <c r="B107" s="13"/>
    </row>
    <row r="108" spans="1:2" ht="12.75" hidden="1">
      <c r="A108" s="13"/>
      <c r="B108" s="13"/>
    </row>
    <row r="109" spans="1:2" ht="12.75" hidden="1">
      <c r="A109" s="74"/>
      <c r="B109" s="74"/>
    </row>
    <row r="110" spans="1:2" ht="12.75" hidden="1">
      <c r="A110" s="88"/>
      <c r="B110" s="95"/>
    </row>
    <row r="111" spans="1:2" ht="12.75" hidden="1">
      <c r="A111" s="73"/>
      <c r="B111" s="74"/>
    </row>
    <row r="112" spans="1:2" ht="42.75" customHeight="1">
      <c r="A112" s="97" t="s">
        <v>5</v>
      </c>
      <c r="B112" s="98">
        <f>B51+B61+B64</f>
        <v>44190</v>
      </c>
    </row>
  </sheetData>
  <mergeCells count="2">
    <mergeCell ref="A2:B2"/>
    <mergeCell ref="A4:D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/>
  <dimension ref="A1:K20"/>
  <sheetViews>
    <sheetView workbookViewId="0" topLeftCell="A1">
      <selection activeCell="G20" sqref="G20"/>
    </sheetView>
  </sheetViews>
  <sheetFormatPr defaultColWidth="9.00390625" defaultRowHeight="12.75"/>
  <cols>
    <col min="1" max="1" width="12.75390625" style="0" customWidth="1"/>
    <col min="3" max="3" width="10.75390625" style="0" customWidth="1"/>
    <col min="4" max="4" width="11.125" style="0" customWidth="1"/>
    <col min="5" max="5" width="10.125" style="0" customWidth="1"/>
    <col min="6" max="6" width="12.25390625" style="0" customWidth="1"/>
    <col min="7" max="7" width="22.25390625" style="0" customWidth="1"/>
    <col min="8" max="8" width="12.875" style="0" hidden="1" customWidth="1"/>
    <col min="9" max="9" width="11.75390625" style="0" hidden="1" customWidth="1"/>
    <col min="11" max="11" width="0" style="0" hidden="1" customWidth="1"/>
  </cols>
  <sheetData>
    <row r="1" spans="1:7" ht="12.75">
      <c r="A1" s="109" t="s">
        <v>47</v>
      </c>
      <c r="B1" s="110"/>
      <c r="C1" s="110"/>
      <c r="D1" s="110"/>
      <c r="E1" s="110"/>
      <c r="F1" s="110"/>
      <c r="G1" s="110"/>
    </row>
    <row r="2" spans="1:10" ht="12.75">
      <c r="A2" s="125" t="s">
        <v>45</v>
      </c>
      <c r="B2" s="126"/>
      <c r="C2" s="126"/>
      <c r="D2" s="126"/>
      <c r="E2" s="126"/>
      <c r="F2" s="126"/>
      <c r="G2" s="126"/>
      <c r="H2" s="123"/>
      <c r="I2" s="123"/>
      <c r="J2" s="123"/>
    </row>
    <row r="3" spans="1:9" ht="12.75">
      <c r="A3" s="124"/>
      <c r="B3" s="124" t="s">
        <v>9</v>
      </c>
      <c r="C3" s="124" t="s">
        <v>2</v>
      </c>
      <c r="D3" s="127" t="s">
        <v>46</v>
      </c>
      <c r="E3" s="127" t="s">
        <v>7</v>
      </c>
      <c r="F3" s="124" t="s">
        <v>8</v>
      </c>
      <c r="G3" s="128" t="s">
        <v>42</v>
      </c>
      <c r="H3" s="2" t="s">
        <v>12</v>
      </c>
      <c r="I3" s="2" t="s">
        <v>12</v>
      </c>
    </row>
    <row r="4" spans="1:9" ht="27" customHeight="1">
      <c r="A4" s="124"/>
      <c r="B4" s="124"/>
      <c r="C4" s="124"/>
      <c r="D4" s="127"/>
      <c r="E4" s="127"/>
      <c r="F4" s="124"/>
      <c r="G4" s="127"/>
      <c r="H4" s="3" t="s">
        <v>13</v>
      </c>
      <c r="I4" s="3" t="s">
        <v>14</v>
      </c>
    </row>
    <row r="5" ht="12.75" hidden="1">
      <c r="F5" s="8"/>
    </row>
    <row r="6" spans="1:9" ht="30" customHeight="1">
      <c r="A6" s="53" t="s">
        <v>28</v>
      </c>
      <c r="B6" s="54"/>
      <c r="C6" s="54"/>
      <c r="D6" s="55"/>
      <c r="E6" s="55"/>
      <c r="F6" s="55"/>
      <c r="G6" s="55">
        <v>-72817.08</v>
      </c>
      <c r="H6" s="1"/>
      <c r="I6" s="1"/>
    </row>
    <row r="7" spans="1:11" ht="12.75" hidden="1">
      <c r="A7" s="1" t="s">
        <v>25</v>
      </c>
      <c r="B7" s="13"/>
      <c r="C7" s="13"/>
      <c r="D7" s="11">
        <f aca="true" t="shared" si="0" ref="D7:D17">B7*0.639</f>
        <v>0</v>
      </c>
      <c r="E7" s="13"/>
      <c r="F7" s="12">
        <f aca="true" t="shared" si="1" ref="F7:F18">SUM(D7:E7)</f>
        <v>0</v>
      </c>
      <c r="G7" s="12">
        <f aca="true" t="shared" si="2" ref="G7:G18">C7-F7</f>
        <v>0</v>
      </c>
      <c r="H7" s="1"/>
      <c r="I7" s="1"/>
      <c r="K7">
        <f>4.45/6.96</f>
        <v>0.639367816091954</v>
      </c>
    </row>
    <row r="8" spans="1:9" ht="12.75" hidden="1">
      <c r="A8" s="1" t="s">
        <v>26</v>
      </c>
      <c r="B8" s="13"/>
      <c r="C8" s="13"/>
      <c r="D8" s="11">
        <f t="shared" si="0"/>
        <v>0</v>
      </c>
      <c r="E8" s="13"/>
      <c r="F8" s="12">
        <f t="shared" si="1"/>
        <v>0</v>
      </c>
      <c r="G8" s="12">
        <f t="shared" si="2"/>
        <v>0</v>
      </c>
      <c r="H8" s="1"/>
      <c r="I8" s="1"/>
    </row>
    <row r="9" spans="1:9" ht="12.75" hidden="1">
      <c r="A9" s="1" t="s">
        <v>27</v>
      </c>
      <c r="B9" s="13"/>
      <c r="C9" s="13"/>
      <c r="D9" s="11">
        <f t="shared" si="0"/>
        <v>0</v>
      </c>
      <c r="E9" s="13"/>
      <c r="F9" s="12">
        <f t="shared" si="1"/>
        <v>0</v>
      </c>
      <c r="G9" s="12">
        <f t="shared" si="2"/>
        <v>0</v>
      </c>
      <c r="H9" s="1"/>
      <c r="I9" s="1"/>
    </row>
    <row r="10" spans="1:9" ht="12.75" hidden="1">
      <c r="A10" s="5" t="s">
        <v>1</v>
      </c>
      <c r="B10" s="19"/>
      <c r="C10" s="19"/>
      <c r="D10" s="11">
        <f t="shared" si="0"/>
        <v>0</v>
      </c>
      <c r="E10" s="19"/>
      <c r="F10" s="12">
        <f t="shared" si="1"/>
        <v>0</v>
      </c>
      <c r="G10" s="12">
        <f t="shared" si="2"/>
        <v>0</v>
      </c>
      <c r="H10" s="6"/>
      <c r="I10" s="6"/>
    </row>
    <row r="11" spans="1:9" ht="12.75" hidden="1">
      <c r="A11" s="5" t="s">
        <v>3</v>
      </c>
      <c r="B11" s="19"/>
      <c r="C11" s="13"/>
      <c r="D11" s="11">
        <f t="shared" si="0"/>
        <v>0</v>
      </c>
      <c r="E11" s="13"/>
      <c r="F11" s="12">
        <f t="shared" si="1"/>
        <v>0</v>
      </c>
      <c r="G11" s="12">
        <f t="shared" si="2"/>
        <v>0</v>
      </c>
      <c r="H11" s="1"/>
      <c r="I11" s="1"/>
    </row>
    <row r="12" spans="1:9" ht="12.75" hidden="1">
      <c r="A12" s="5" t="s">
        <v>4</v>
      </c>
      <c r="B12" s="19"/>
      <c r="C12" s="13"/>
      <c r="D12" s="11">
        <f t="shared" si="0"/>
        <v>0</v>
      </c>
      <c r="E12" s="13"/>
      <c r="F12" s="11">
        <f t="shared" si="1"/>
        <v>0</v>
      </c>
      <c r="G12" s="13">
        <f t="shared" si="2"/>
        <v>0</v>
      </c>
      <c r="H12" s="1"/>
      <c r="I12" s="1"/>
    </row>
    <row r="13" spans="1:9" ht="12.75" hidden="1">
      <c r="A13" s="5" t="s">
        <v>17</v>
      </c>
      <c r="B13" s="19"/>
      <c r="C13" s="13"/>
      <c r="D13" s="11">
        <f t="shared" si="0"/>
        <v>0</v>
      </c>
      <c r="E13" s="13"/>
      <c r="F13" s="11">
        <f t="shared" si="1"/>
        <v>0</v>
      </c>
      <c r="G13" s="13">
        <f t="shared" si="2"/>
        <v>0</v>
      </c>
      <c r="H13" s="1"/>
      <c r="I13" s="1"/>
    </row>
    <row r="14" spans="1:9" ht="12.75" hidden="1">
      <c r="A14" s="5" t="s">
        <v>19</v>
      </c>
      <c r="B14" s="13"/>
      <c r="C14" s="13"/>
      <c r="D14" s="11">
        <f t="shared" si="0"/>
        <v>0</v>
      </c>
      <c r="E14" s="13"/>
      <c r="F14" s="11">
        <f t="shared" si="1"/>
        <v>0</v>
      </c>
      <c r="G14" s="13">
        <f t="shared" si="2"/>
        <v>0</v>
      </c>
      <c r="H14" s="1"/>
      <c r="I14" s="1"/>
    </row>
    <row r="15" spans="1:9" ht="12.75" hidden="1">
      <c r="A15" s="5" t="s">
        <v>20</v>
      </c>
      <c r="B15" s="13"/>
      <c r="C15" s="13"/>
      <c r="D15" s="11">
        <f t="shared" si="0"/>
        <v>0</v>
      </c>
      <c r="E15" s="13"/>
      <c r="F15" s="11">
        <f t="shared" si="1"/>
        <v>0</v>
      </c>
      <c r="G15" s="13">
        <f t="shared" si="2"/>
        <v>0</v>
      </c>
      <c r="H15" s="1"/>
      <c r="I15" s="1"/>
    </row>
    <row r="16" spans="1:9" ht="12.75" hidden="1">
      <c r="A16" s="5" t="s">
        <v>21</v>
      </c>
      <c r="B16" s="13"/>
      <c r="C16" s="13"/>
      <c r="D16" s="11">
        <f t="shared" si="0"/>
        <v>0</v>
      </c>
      <c r="E16" s="13"/>
      <c r="F16" s="13">
        <f t="shared" si="1"/>
        <v>0</v>
      </c>
      <c r="G16" s="13">
        <f t="shared" si="2"/>
        <v>0</v>
      </c>
      <c r="H16" s="1"/>
      <c r="I16" s="1"/>
    </row>
    <row r="17" spans="1:9" ht="12.75" hidden="1">
      <c r="A17" s="5" t="s">
        <v>23</v>
      </c>
      <c r="B17" s="13"/>
      <c r="C17" s="13"/>
      <c r="D17" s="11">
        <f t="shared" si="0"/>
        <v>0</v>
      </c>
      <c r="E17" s="13"/>
      <c r="F17" s="13">
        <f t="shared" si="1"/>
        <v>0</v>
      </c>
      <c r="G17" s="13">
        <f t="shared" si="2"/>
        <v>0</v>
      </c>
      <c r="H17" s="1"/>
      <c r="I17" s="1"/>
    </row>
    <row r="18" spans="1:9" ht="12.75" hidden="1">
      <c r="A18" s="1" t="s">
        <v>24</v>
      </c>
      <c r="B18" s="13"/>
      <c r="C18" s="13"/>
      <c r="D18" s="13">
        <f>B18*0.6</f>
        <v>0</v>
      </c>
      <c r="E18" s="13"/>
      <c r="F18" s="13">
        <f t="shared" si="1"/>
        <v>0</v>
      </c>
      <c r="G18" s="13">
        <f t="shared" si="2"/>
        <v>0</v>
      </c>
      <c r="H18" s="1"/>
      <c r="I18" s="1"/>
    </row>
    <row r="19" spans="1:9" ht="38.25" customHeight="1">
      <c r="A19" s="35" t="s">
        <v>31</v>
      </c>
      <c r="B19" s="37">
        <v>109597.56</v>
      </c>
      <c r="C19" s="37">
        <v>59171.72</v>
      </c>
      <c r="D19" s="37">
        <v>88967.54</v>
      </c>
      <c r="E19" s="37"/>
      <c r="F19" s="38">
        <f>D19</f>
        <v>88967.54</v>
      </c>
      <c r="G19" s="38">
        <f>C19-F19</f>
        <v>-29795.819999999992</v>
      </c>
      <c r="H19" s="16"/>
      <c r="I19" s="16"/>
    </row>
    <row r="20" spans="1:9" ht="40.5" customHeight="1">
      <c r="A20" s="62" t="s">
        <v>38</v>
      </c>
      <c r="B20" s="55"/>
      <c r="C20" s="55"/>
      <c r="D20" s="55"/>
      <c r="E20" s="55"/>
      <c r="F20" s="55"/>
      <c r="G20" s="63">
        <f>G6+G19</f>
        <v>-102612.9</v>
      </c>
      <c r="H20" s="1"/>
      <c r="I20" s="1"/>
    </row>
  </sheetData>
  <mergeCells count="9">
    <mergeCell ref="A1:G1"/>
    <mergeCell ref="B3:B4"/>
    <mergeCell ref="C3:C4"/>
    <mergeCell ref="F3:F4"/>
    <mergeCell ref="A2:J2"/>
    <mergeCell ref="A3:A4"/>
    <mergeCell ref="D3:D4"/>
    <mergeCell ref="E3:E4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Glavbuh</cp:lastModifiedBy>
  <cp:lastPrinted>2012-03-06T09:39:45Z</cp:lastPrinted>
  <dcterms:created xsi:type="dcterms:W3CDTF">2005-08-01T12:04:50Z</dcterms:created>
  <dcterms:modified xsi:type="dcterms:W3CDTF">2013-04-04T16:59:40Z</dcterms:modified>
  <cp:category/>
  <cp:version/>
  <cp:contentType/>
  <cp:contentStatus/>
</cp:coreProperties>
</file>