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firstSheet="2" activeTab="4"/>
  </bookViews>
  <sheets>
    <sheet name="отчёт о сост. лиц. сч." sheetId="1" r:id="rId1"/>
    <sheet name="нач.и поступ.содерж." sheetId="2" r:id="rId2"/>
    <sheet name="содерж." sheetId="3" r:id="rId3"/>
    <sheet name="коммун. усл." sheetId="4" r:id="rId4"/>
    <sheet name="выполн. раб. по текущ. рем." sheetId="5" r:id="rId5"/>
    <sheet name="тек.рем." sheetId="6" r:id="rId6"/>
  </sheets>
  <definedNames/>
  <calcPr fullCalcOnLoad="1"/>
</workbook>
</file>

<file path=xl/sharedStrings.xml><?xml version="1.0" encoding="utf-8"?>
<sst xmlns="http://schemas.openxmlformats.org/spreadsheetml/2006/main" count="125" uniqueCount="81">
  <si>
    <t>нач. насел.</t>
  </si>
  <si>
    <t>апрель</t>
  </si>
  <si>
    <t>поступило</t>
  </si>
  <si>
    <t>май</t>
  </si>
  <si>
    <t>июнь</t>
  </si>
  <si>
    <t>итого</t>
  </si>
  <si>
    <t>тек. рем.</t>
  </si>
  <si>
    <t>остаток</t>
  </si>
  <si>
    <t>% собир.</t>
  </si>
  <si>
    <t>неоплачено насел.</t>
  </si>
  <si>
    <t>июль</t>
  </si>
  <si>
    <t>Алексеева д.3а</t>
  </si>
  <si>
    <t>август</t>
  </si>
  <si>
    <t>сентябрь</t>
  </si>
  <si>
    <t>октябрь</t>
  </si>
  <si>
    <t>Сведения о начислении и поступлении средств населения</t>
  </si>
  <si>
    <t>ноябрь</t>
  </si>
  <si>
    <t>декабрь</t>
  </si>
  <si>
    <t>начисл.с учетом льгот</t>
  </si>
  <si>
    <t>поступило с учетом льгот</t>
  </si>
  <si>
    <t>январь</t>
  </si>
  <si>
    <t>февраль</t>
  </si>
  <si>
    <t>март</t>
  </si>
  <si>
    <t>Алексеева д. 3а,2012 г.</t>
  </si>
  <si>
    <t>2012г.</t>
  </si>
  <si>
    <t>остаток на начало года</t>
  </si>
  <si>
    <t>расходы</t>
  </si>
  <si>
    <t>остаток на конец года</t>
  </si>
  <si>
    <t>содержание общедомового имущества</t>
  </si>
  <si>
    <t>текущий ремонт общедомового имущества</t>
  </si>
  <si>
    <t>капитальный ремонт общедомового имущества</t>
  </si>
  <si>
    <t>коммунальные услуги</t>
  </si>
  <si>
    <t>вознагражд. старш. по дому</t>
  </si>
  <si>
    <t>тариф по услуге содержание на 01.01.2013-    11,20</t>
  </si>
  <si>
    <t xml:space="preserve">                                        Отчёт о состоянии лицевого счёта,2012 г.</t>
  </si>
  <si>
    <t xml:space="preserve">тариф по кап. ремонту на 01.01.2013-  </t>
  </si>
  <si>
    <t>ул.Алексеева д.3</t>
  </si>
  <si>
    <t>2012г</t>
  </si>
  <si>
    <t>выполненные работы</t>
  </si>
  <si>
    <t>сумма</t>
  </si>
  <si>
    <t>з пл. старш. по дому с нач.</t>
  </si>
  <si>
    <t>итого март</t>
  </si>
  <si>
    <t>итого июнь</t>
  </si>
  <si>
    <t>итого июль</t>
  </si>
  <si>
    <t>изоляция труб отопления</t>
  </si>
  <si>
    <t>итого сентябрь</t>
  </si>
  <si>
    <t>герметизация кровли</t>
  </si>
  <si>
    <t>итого ноябрь</t>
  </si>
  <si>
    <t>установка общедомового прибора учёта холодного водоснабжения с заменой труб ХВС</t>
  </si>
  <si>
    <t>ревизия распред. узла,промывка и опрессовка системы отопл.</t>
  </si>
  <si>
    <t xml:space="preserve">Информация о выполненных работах по текущему ремонту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</si>
  <si>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</si>
  <si>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</si>
  <si>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начислено</t>
  </si>
  <si>
    <t xml:space="preserve">поступило </t>
  </si>
  <si>
    <t>итого расх.по текущ. рем.</t>
  </si>
  <si>
    <t>остаток средств</t>
  </si>
  <si>
    <t>ост. на начало года</t>
  </si>
  <si>
    <t>расходы по содерж.</t>
  </si>
  <si>
    <t>итого расх. по содерж.</t>
  </si>
  <si>
    <t>информация о состоянии лицевого счета,содержание</t>
  </si>
  <si>
    <t>информация о состоянии лицевого счета,текущий ремонт</t>
  </si>
  <si>
    <t>оплачено</t>
  </si>
  <si>
    <t>холодное водоснабжение</t>
  </si>
  <si>
    <t>горячее водоснабжение</t>
  </si>
  <si>
    <t>канализация</t>
  </si>
  <si>
    <t>общий свет</t>
  </si>
  <si>
    <t xml:space="preserve">отопление </t>
  </si>
  <si>
    <t>электроэнергия</t>
  </si>
  <si>
    <t>Алексеева д. 3а, 2012 г.</t>
  </si>
  <si>
    <t>наименование услуг</t>
  </si>
  <si>
    <t>информация о начислении и поступлении платежей по коммунальным услугам</t>
  </si>
  <si>
    <t>Благоустройство и обеспечение сан. состояния жилого здания и придомовой территории</t>
  </si>
  <si>
    <t>Техническое обслуживание внутридомового  оборудования</t>
  </si>
  <si>
    <t>Содержание аварийно-диспетчерской  службы</t>
  </si>
  <si>
    <t>вывозТБО</t>
  </si>
  <si>
    <t>Прочие услуги налог(экология),утилизация люминисцентных ламп</t>
  </si>
  <si>
    <t>налог в связи с применением УСН</t>
  </si>
  <si>
    <t>Комиссионный сбор (расчётно-кассовое обслуживание)</t>
  </si>
  <si>
    <t>расходы по управлению домом</t>
  </si>
  <si>
    <t>тариф по текущему ремонту на 01.01.2013-   8,46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</si>
</sst>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7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/>
    </xf>
    <xf numFmtId="166" fontId="0" fillId="2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7" xfId="0" applyFont="1" applyFill="1" applyBorder="1" applyAlignment="1">
      <alignment horizontal="center"/>
    </xf>
    <xf numFmtId="0" fontId="0" fillId="2" borderId="7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32">
      <selection activeCell="E17" sqref="D17:E17"/>
    </sheetView>
  </sheetViews>
  <sheetFormatPr defaultColWidth="9.00390625" defaultRowHeight="12.75"/>
  <cols>
    <col min="1" max="1" width="22.25390625" style="0" customWidth="1"/>
    <col min="2" max="2" width="16.125" style="0" customWidth="1"/>
    <col min="3" max="3" width="13.375" style="0" customWidth="1"/>
    <col min="4" max="4" width="12.375" style="0" customWidth="1"/>
    <col min="5" max="5" width="19.125" style="0" customWidth="1"/>
    <col min="6" max="6" width="13.25390625" style="0" customWidth="1"/>
    <col min="7" max="7" width="10.25390625" style="0" customWidth="1"/>
  </cols>
  <sheetData>
    <row r="1" spans="1:6" ht="12.75">
      <c r="A1" s="44" t="s">
        <v>11</v>
      </c>
      <c r="B1" s="45"/>
      <c r="C1" s="45"/>
      <c r="D1" s="45"/>
      <c r="E1" s="45"/>
      <c r="F1" s="45"/>
    </row>
    <row r="2" spans="1:11" ht="12.75">
      <c r="A2" s="46" t="s">
        <v>34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2.75" hidden="1">
      <c r="A3" s="47"/>
      <c r="B3" s="47"/>
      <c r="C3" s="47"/>
      <c r="D3" s="47"/>
      <c r="E3" s="47"/>
      <c r="F3" s="47"/>
      <c r="G3" s="47"/>
      <c r="H3" s="47"/>
      <c r="I3" s="47"/>
      <c r="J3" s="26"/>
      <c r="K3" s="26"/>
    </row>
    <row r="4" spans="1:11" ht="12.75">
      <c r="A4" s="48" t="s">
        <v>33</v>
      </c>
      <c r="B4" s="48"/>
      <c r="C4" s="48"/>
      <c r="D4" s="48"/>
      <c r="E4" s="48"/>
      <c r="F4" s="48"/>
      <c r="G4" s="48"/>
      <c r="H4" s="48"/>
      <c r="I4" s="48"/>
      <c r="J4" s="26"/>
      <c r="K4" s="26"/>
    </row>
    <row r="5" spans="1:11" ht="12.75">
      <c r="A5" s="49" t="s">
        <v>80</v>
      </c>
      <c r="B5" s="49"/>
      <c r="C5" s="49"/>
      <c r="D5" s="49"/>
      <c r="E5" s="49"/>
      <c r="F5" s="49"/>
      <c r="G5" s="49"/>
      <c r="H5" s="49"/>
      <c r="I5" s="49"/>
      <c r="J5" s="26"/>
      <c r="K5" s="26"/>
    </row>
    <row r="6" spans="1:11" ht="12.75">
      <c r="A6" s="43" t="s">
        <v>35</v>
      </c>
      <c r="B6" s="43"/>
      <c r="C6" s="43"/>
      <c r="D6" s="43"/>
      <c r="E6" s="43"/>
      <c r="F6" s="43"/>
      <c r="G6" s="43"/>
      <c r="H6" s="43"/>
      <c r="I6" s="43"/>
      <c r="J6" s="26"/>
      <c r="K6" s="26"/>
    </row>
    <row r="7" spans="1:6" ht="25.5">
      <c r="A7" s="17" t="s">
        <v>70</v>
      </c>
      <c r="B7" s="17" t="s">
        <v>25</v>
      </c>
      <c r="C7" s="17" t="s">
        <v>53</v>
      </c>
      <c r="D7" s="17" t="s">
        <v>2</v>
      </c>
      <c r="E7" s="17" t="s">
        <v>26</v>
      </c>
      <c r="F7" s="17" t="s">
        <v>27</v>
      </c>
    </row>
    <row r="8" spans="1:6" ht="12.75" hidden="1">
      <c r="A8" s="2"/>
      <c r="B8" s="2"/>
      <c r="C8" s="2"/>
      <c r="D8" s="2"/>
      <c r="E8" s="2"/>
      <c r="F8" s="2"/>
    </row>
    <row r="9" spans="1:6" ht="12.75" hidden="1">
      <c r="A9" s="2"/>
      <c r="B9" s="2"/>
      <c r="C9" s="2"/>
      <c r="D9" s="2"/>
      <c r="E9" s="2"/>
      <c r="F9" s="2"/>
    </row>
    <row r="10" spans="1:6" ht="12.75" hidden="1">
      <c r="A10" s="2"/>
      <c r="B10" s="2"/>
      <c r="C10" s="2"/>
      <c r="D10" s="2"/>
      <c r="E10" s="2"/>
      <c r="F10" s="2"/>
    </row>
    <row r="11" spans="1:6" ht="12.75" hidden="1">
      <c r="A11" s="2"/>
      <c r="B11" s="2"/>
      <c r="C11" s="2"/>
      <c r="D11" s="2"/>
      <c r="E11" s="2"/>
      <c r="F11" s="2"/>
    </row>
    <row r="12" spans="1:6" ht="51.75" customHeight="1">
      <c r="A12" s="29" t="s">
        <v>28</v>
      </c>
      <c r="B12" s="30">
        <v>-1161.1</v>
      </c>
      <c r="C12" s="31">
        <v>139612.02</v>
      </c>
      <c r="D12" s="31">
        <v>144100.28</v>
      </c>
      <c r="E12" s="31">
        <v>139612.02</v>
      </c>
      <c r="F12" s="31">
        <f>B12+D12-E12</f>
        <v>3327.1600000000035</v>
      </c>
    </row>
    <row r="13" spans="1:6" ht="66" customHeight="1">
      <c r="A13" s="14" t="s">
        <v>72</v>
      </c>
      <c r="B13" s="27"/>
      <c r="C13" s="8"/>
      <c r="D13" s="8"/>
      <c r="E13" s="8">
        <v>35575.2</v>
      </c>
      <c r="F13" s="8"/>
    </row>
    <row r="14" spans="1:6" ht="51.75" customHeight="1">
      <c r="A14" s="14" t="s">
        <v>73</v>
      </c>
      <c r="B14" s="27"/>
      <c r="C14" s="8"/>
      <c r="D14" s="8"/>
      <c r="E14" s="8">
        <v>25679.16</v>
      </c>
      <c r="F14" s="8"/>
    </row>
    <row r="15" spans="1:6" ht="30.75" customHeight="1">
      <c r="A15" s="14" t="s">
        <v>74</v>
      </c>
      <c r="B15" s="27"/>
      <c r="C15" s="8"/>
      <c r="D15" s="8"/>
      <c r="E15" s="8">
        <v>6372.36</v>
      </c>
      <c r="F15" s="8"/>
    </row>
    <row r="16" spans="1:6" ht="23.25" customHeight="1">
      <c r="A16" s="14" t="s">
        <v>75</v>
      </c>
      <c r="B16" s="27"/>
      <c r="C16" s="8"/>
      <c r="D16" s="8"/>
      <c r="E16" s="8">
        <v>18770.8</v>
      </c>
      <c r="F16" s="8"/>
    </row>
    <row r="17" spans="1:6" ht="51.75" customHeight="1">
      <c r="A17" s="14" t="s">
        <v>76</v>
      </c>
      <c r="B17" s="27"/>
      <c r="C17" s="8"/>
      <c r="D17" s="8"/>
      <c r="E17" s="8">
        <v>167.4</v>
      </c>
      <c r="F17" s="8"/>
    </row>
    <row r="18" spans="1:6" ht="24.75" customHeight="1">
      <c r="A18" s="14" t="s">
        <v>77</v>
      </c>
      <c r="B18" s="27"/>
      <c r="C18" s="8"/>
      <c r="D18" s="8"/>
      <c r="E18" s="8">
        <v>7376.76</v>
      </c>
      <c r="F18" s="8"/>
    </row>
    <row r="19" spans="1:6" ht="44.25" customHeight="1">
      <c r="A19" s="14" t="s">
        <v>78</v>
      </c>
      <c r="B19" s="27"/>
      <c r="C19" s="8"/>
      <c r="D19" s="8"/>
      <c r="E19" s="8">
        <v>22972.53</v>
      </c>
      <c r="F19" s="8"/>
    </row>
    <row r="20" spans="1:6" ht="30.75" customHeight="1">
      <c r="A20" s="14" t="s">
        <v>79</v>
      </c>
      <c r="B20" s="27"/>
      <c r="C20" s="8"/>
      <c r="D20" s="8"/>
      <c r="E20" s="8">
        <v>22697.81</v>
      </c>
      <c r="F20" s="8"/>
    </row>
    <row r="21" spans="1:6" ht="39" customHeight="1">
      <c r="A21" s="29" t="s">
        <v>29</v>
      </c>
      <c r="B21" s="30">
        <v>-24991.18</v>
      </c>
      <c r="C21" s="31">
        <v>72272.16</v>
      </c>
      <c r="D21" s="31">
        <v>71186.12</v>
      </c>
      <c r="E21" s="31">
        <v>86370</v>
      </c>
      <c r="F21" s="31">
        <f>B21+D21-E21</f>
        <v>-40175.060000000005</v>
      </c>
    </row>
    <row r="22" spans="1:6" ht="39" customHeight="1">
      <c r="A22" s="29" t="s">
        <v>30</v>
      </c>
      <c r="B22" s="30"/>
      <c r="C22" s="31"/>
      <c r="D22" s="31"/>
      <c r="E22" s="31"/>
      <c r="F22" s="31"/>
    </row>
    <row r="23" spans="1:6" ht="24" customHeight="1">
      <c r="A23" s="29" t="s">
        <v>31</v>
      </c>
      <c r="B23" s="31"/>
      <c r="C23" s="31">
        <v>687111.25</v>
      </c>
      <c r="D23" s="31">
        <v>697976.73</v>
      </c>
      <c r="E23" s="31"/>
      <c r="F23" s="31"/>
    </row>
    <row r="24" spans="1:6" ht="27.75" customHeight="1" thickBot="1">
      <c r="A24" s="29" t="s">
        <v>32</v>
      </c>
      <c r="B24" s="31"/>
      <c r="C24" s="31">
        <v>6294.24</v>
      </c>
      <c r="D24" s="31">
        <v>5638.17</v>
      </c>
      <c r="E24" s="31">
        <v>6279.24</v>
      </c>
      <c r="F24" s="31">
        <f>D24-E24</f>
        <v>-641.0699999999997</v>
      </c>
    </row>
    <row r="25" spans="1:6" ht="13.5" hidden="1" thickBot="1">
      <c r="A25" s="32"/>
      <c r="B25" s="31"/>
      <c r="C25" s="31"/>
      <c r="D25" s="31"/>
      <c r="E25" s="31"/>
      <c r="F25" s="31"/>
    </row>
    <row r="26" spans="1:6" ht="13.5" hidden="1" thickBot="1">
      <c r="A26" s="32"/>
      <c r="B26" s="31"/>
      <c r="C26" s="31"/>
      <c r="D26" s="31"/>
      <c r="E26" s="31"/>
      <c r="F26" s="31"/>
    </row>
    <row r="27" spans="1:6" ht="13.5" hidden="1" thickBot="1">
      <c r="A27" s="32"/>
      <c r="B27" s="31"/>
      <c r="C27" s="31"/>
      <c r="D27" s="31"/>
      <c r="E27" s="31"/>
      <c r="F27" s="31"/>
    </row>
    <row r="28" spans="1:6" ht="13.5" hidden="1" thickBot="1">
      <c r="A28" s="32"/>
      <c r="B28" s="33"/>
      <c r="C28" s="34"/>
      <c r="D28" s="31"/>
      <c r="E28" s="31"/>
      <c r="F28" s="31"/>
    </row>
    <row r="29" spans="1:6" ht="13.5" hidden="1" thickBot="1">
      <c r="A29" s="35"/>
      <c r="B29" s="33"/>
      <c r="C29" s="31"/>
      <c r="D29" s="31"/>
      <c r="E29" s="31"/>
      <c r="F29" s="31"/>
    </row>
    <row r="30" spans="1:6" ht="29.25" customHeight="1" hidden="1">
      <c r="A30" s="35"/>
      <c r="B30" s="33"/>
      <c r="C30" s="31"/>
      <c r="D30" s="31"/>
      <c r="E30" s="31"/>
      <c r="F30" s="31"/>
    </row>
    <row r="31" spans="1:6" ht="13.5" hidden="1" thickBot="1">
      <c r="A31" s="36"/>
      <c r="B31" s="37"/>
      <c r="C31" s="38"/>
      <c r="D31" s="31"/>
      <c r="E31" s="31"/>
      <c r="F31" s="31"/>
    </row>
    <row r="32" spans="1:6" ht="36" customHeight="1" thickBot="1">
      <c r="A32" s="39" t="s">
        <v>5</v>
      </c>
      <c r="B32" s="40">
        <f>SUM(B12:B31)</f>
        <v>-26152.28</v>
      </c>
      <c r="C32" s="41">
        <f>SUM(C10:C31)</f>
        <v>905289.6699999999</v>
      </c>
      <c r="D32" s="41">
        <f>SUM(D10:D31)</f>
        <v>918901.3</v>
      </c>
      <c r="E32" s="41">
        <f>E12+E21+E24</f>
        <v>232261.25999999998</v>
      </c>
      <c r="F32" s="42">
        <f>SUM(F12:F31)</f>
        <v>-37488.97</v>
      </c>
    </row>
  </sheetData>
  <mergeCells count="6">
    <mergeCell ref="A6:I6"/>
    <mergeCell ref="A1:F1"/>
    <mergeCell ref="A2:K2"/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25" sqref="E25"/>
    </sheetView>
  </sheetViews>
  <sheetFormatPr defaultColWidth="9.00390625" defaultRowHeight="12.75"/>
  <cols>
    <col min="2" max="2" width="16.125" style="0" customWidth="1"/>
    <col min="3" max="3" width="13.375" style="0" customWidth="1"/>
    <col min="5" max="5" width="19.125" style="0" customWidth="1"/>
  </cols>
  <sheetData>
    <row r="1" spans="2:3" ht="12.75">
      <c r="B1" s="6" t="s">
        <v>11</v>
      </c>
      <c r="C1" s="7" t="s">
        <v>24</v>
      </c>
    </row>
    <row r="2" spans="2:5" ht="12.75">
      <c r="B2" s="6" t="s">
        <v>15</v>
      </c>
      <c r="C2" s="6"/>
      <c r="D2" s="6"/>
      <c r="E2" s="6"/>
    </row>
    <row r="3" spans="1:5" ht="12.75">
      <c r="A3" s="2"/>
      <c r="B3" s="2" t="s">
        <v>0</v>
      </c>
      <c r="C3" s="2" t="s">
        <v>2</v>
      </c>
      <c r="D3" s="2" t="s">
        <v>8</v>
      </c>
      <c r="E3" s="5" t="s">
        <v>9</v>
      </c>
    </row>
    <row r="4" spans="1:5" ht="12.75" hidden="1">
      <c r="A4" s="2"/>
      <c r="B4" s="2"/>
      <c r="C4" s="2"/>
      <c r="D4" s="2"/>
      <c r="E4" s="5"/>
    </row>
    <row r="5" spans="1:5" ht="12.75">
      <c r="A5" s="2"/>
      <c r="B5" s="8">
        <v>10769.47</v>
      </c>
      <c r="C5" s="8"/>
      <c r="D5" s="8"/>
      <c r="E5" s="15"/>
    </row>
    <row r="6" spans="1:5" ht="12.75">
      <c r="A6" s="1" t="s">
        <v>20</v>
      </c>
      <c r="B6" s="8">
        <v>10769.47</v>
      </c>
      <c r="C6" s="8">
        <v>8898.73</v>
      </c>
      <c r="D6" s="16">
        <f>C6/B5*100</f>
        <v>82.62922873641878</v>
      </c>
      <c r="E6" s="15"/>
    </row>
    <row r="7" spans="1:5" ht="12.75">
      <c r="A7" s="1" t="s">
        <v>21</v>
      </c>
      <c r="B7" s="8">
        <v>10769.47</v>
      </c>
      <c r="C7" s="8">
        <v>8352.3</v>
      </c>
      <c r="D7" s="16">
        <f aca="true" t="shared" si="0" ref="D7:D17">C7/B6*100</f>
        <v>77.55534859189913</v>
      </c>
      <c r="E7" s="15"/>
    </row>
    <row r="8" spans="1:5" ht="12.75">
      <c r="A8" s="1" t="s">
        <v>22</v>
      </c>
      <c r="B8" s="8">
        <v>10769.47</v>
      </c>
      <c r="C8" s="8">
        <v>14039.21</v>
      </c>
      <c r="D8" s="16">
        <f t="shared" si="0"/>
        <v>130.36119697626717</v>
      </c>
      <c r="E8" s="15"/>
    </row>
    <row r="9" spans="1:5" ht="12.75">
      <c r="A9" s="1" t="s">
        <v>1</v>
      </c>
      <c r="B9" s="8">
        <v>10769.47</v>
      </c>
      <c r="C9" s="8">
        <v>8647.67</v>
      </c>
      <c r="D9" s="16">
        <f t="shared" si="0"/>
        <v>80.29800909422656</v>
      </c>
      <c r="E9" s="15"/>
    </row>
    <row r="10" spans="1:5" ht="12.75">
      <c r="A10" s="2" t="s">
        <v>3</v>
      </c>
      <c r="B10" s="8">
        <v>10769.47</v>
      </c>
      <c r="C10" s="8">
        <v>13983.3</v>
      </c>
      <c r="D10" s="16">
        <f t="shared" si="0"/>
        <v>129.84204422316049</v>
      </c>
      <c r="E10" s="8"/>
    </row>
    <row r="11" spans="1:5" ht="12.75">
      <c r="A11" s="2" t="s">
        <v>4</v>
      </c>
      <c r="B11" s="8">
        <v>10769.47</v>
      </c>
      <c r="C11" s="8">
        <v>8780.35</v>
      </c>
      <c r="D11" s="16">
        <f t="shared" si="0"/>
        <v>81.5300102976284</v>
      </c>
      <c r="E11" s="8"/>
    </row>
    <row r="12" spans="1:5" ht="12.75">
      <c r="A12" s="2" t="s">
        <v>10</v>
      </c>
      <c r="B12" s="8">
        <v>12499.2</v>
      </c>
      <c r="C12" s="8">
        <v>12890.85</v>
      </c>
      <c r="D12" s="16">
        <f t="shared" si="0"/>
        <v>119.69809099240724</v>
      </c>
      <c r="E12" s="8"/>
    </row>
    <row r="13" spans="1:5" ht="12.75">
      <c r="A13" s="2" t="s">
        <v>12</v>
      </c>
      <c r="B13" s="8">
        <v>12499.2</v>
      </c>
      <c r="C13" s="8">
        <v>12693.85</v>
      </c>
      <c r="D13" s="16">
        <f t="shared" si="0"/>
        <v>101.5572996671787</v>
      </c>
      <c r="E13" s="8"/>
    </row>
    <row r="14" spans="1:5" ht="12.75">
      <c r="A14" s="2" t="s">
        <v>13</v>
      </c>
      <c r="B14" s="8">
        <v>12499.2</v>
      </c>
      <c r="C14" s="8">
        <v>8813.43</v>
      </c>
      <c r="D14" s="16">
        <f t="shared" si="0"/>
        <v>70.51195276497695</v>
      </c>
      <c r="E14" s="8"/>
    </row>
    <row r="15" spans="1:5" ht="12.75">
      <c r="A15" s="2" t="s">
        <v>14</v>
      </c>
      <c r="B15" s="8">
        <v>12499.2</v>
      </c>
      <c r="C15" s="8">
        <v>11243.78</v>
      </c>
      <c r="D15" s="16">
        <f t="shared" si="0"/>
        <v>89.95599718381978</v>
      </c>
      <c r="E15" s="8"/>
    </row>
    <row r="16" spans="1:5" ht="12.75">
      <c r="A16" s="2" t="s">
        <v>16</v>
      </c>
      <c r="B16" s="8">
        <v>12499.2</v>
      </c>
      <c r="C16" s="8">
        <v>12510.46</v>
      </c>
      <c r="D16" s="16">
        <f t="shared" si="0"/>
        <v>100.09008576548896</v>
      </c>
      <c r="E16" s="8"/>
    </row>
    <row r="17" spans="1:5" ht="12.75">
      <c r="A17" s="2" t="s">
        <v>17</v>
      </c>
      <c r="B17" s="8">
        <v>12499.2</v>
      </c>
      <c r="C17" s="8">
        <v>23246.35</v>
      </c>
      <c r="D17" s="16">
        <f t="shared" si="0"/>
        <v>185.98270289298512</v>
      </c>
      <c r="E17" s="8"/>
    </row>
    <row r="18" spans="1:5" ht="29.25" customHeight="1">
      <c r="A18" s="20" t="s">
        <v>5</v>
      </c>
      <c r="B18" s="18">
        <f>SUM(B6:B17)</f>
        <v>139612.02</v>
      </c>
      <c r="C18" s="18">
        <f>SUM(C6:C17)</f>
        <v>144100.28</v>
      </c>
      <c r="D18" s="21">
        <f>C18/(B18-B17+B5)*100</f>
        <v>104.50963644424532</v>
      </c>
      <c r="E18" s="18">
        <f>B18-C18</f>
        <v>-4488.260000000009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2" sqref="A2:J2"/>
    </sheetView>
  </sheetViews>
  <sheetFormatPr defaultColWidth="9.00390625" defaultRowHeight="12.75"/>
  <cols>
    <col min="1" max="1" width="13.875" style="0" customWidth="1"/>
    <col min="2" max="2" width="13.25390625" style="0" customWidth="1"/>
    <col min="3" max="3" width="13.125" style="0" customWidth="1"/>
    <col min="4" max="4" width="11.375" style="0" customWidth="1"/>
    <col min="5" max="5" width="0" style="0" hidden="1" customWidth="1"/>
    <col min="6" max="6" width="12.25390625" style="0" customWidth="1"/>
    <col min="7" max="7" width="10.625" style="0" customWidth="1"/>
    <col min="8" max="8" width="12.875" style="0" hidden="1" customWidth="1"/>
    <col min="9" max="9" width="11.75390625" style="0" hidden="1" customWidth="1"/>
    <col min="11" max="12" width="0" style="0" hidden="1" customWidth="1"/>
  </cols>
  <sheetData>
    <row r="1" spans="1:7" ht="12.75">
      <c r="A1" s="44" t="s">
        <v>23</v>
      </c>
      <c r="B1" s="45"/>
      <c r="C1" s="45"/>
      <c r="D1" s="45"/>
      <c r="E1" s="45"/>
      <c r="F1" s="45"/>
      <c r="G1" s="45"/>
    </row>
    <row r="2" spans="1:10" ht="12.75">
      <c r="A2" s="50" t="s">
        <v>60</v>
      </c>
      <c r="B2" s="51"/>
      <c r="C2" s="51"/>
      <c r="D2" s="51"/>
      <c r="E2" s="51"/>
      <c r="F2" s="51"/>
      <c r="G2" s="51"/>
      <c r="H2" s="51"/>
      <c r="I2" s="51"/>
      <c r="J2" s="51"/>
    </row>
    <row r="3" spans="1:9" ht="25.5">
      <c r="A3" s="2"/>
      <c r="B3" s="13" t="s">
        <v>18</v>
      </c>
      <c r="C3" s="13" t="s">
        <v>19</v>
      </c>
      <c r="D3" s="14" t="s">
        <v>58</v>
      </c>
      <c r="E3" s="2"/>
      <c r="F3" s="14" t="s">
        <v>59</v>
      </c>
      <c r="G3" s="5" t="s">
        <v>7</v>
      </c>
      <c r="H3" s="10"/>
      <c r="I3" s="3"/>
    </row>
    <row r="4" spans="1:9" ht="9.75" customHeight="1" hidden="1" thickBot="1">
      <c r="A4" s="2"/>
      <c r="B4" s="2"/>
      <c r="C4" s="2"/>
      <c r="D4" s="2"/>
      <c r="E4" s="2"/>
      <c r="F4" s="2"/>
      <c r="G4" s="5"/>
      <c r="H4" s="11"/>
      <c r="I4" s="4"/>
    </row>
    <row r="5" spans="1:7" ht="12.75" hidden="1">
      <c r="A5" s="2"/>
      <c r="B5" s="2"/>
      <c r="C5" s="2"/>
      <c r="D5" s="2"/>
      <c r="E5" s="2"/>
      <c r="F5" s="2"/>
      <c r="G5" s="2"/>
    </row>
    <row r="6" spans="1:9" ht="25.5">
      <c r="A6" s="19" t="s">
        <v>57</v>
      </c>
      <c r="B6" s="18"/>
      <c r="C6" s="18"/>
      <c r="D6" s="18"/>
      <c r="E6" s="18"/>
      <c r="F6" s="18"/>
      <c r="G6" s="18">
        <v>-1161.1</v>
      </c>
      <c r="H6" s="12"/>
      <c r="I6" s="2"/>
    </row>
    <row r="7" spans="1:9" ht="12.75">
      <c r="A7" s="2" t="s">
        <v>20</v>
      </c>
      <c r="B7" s="8">
        <v>10769.47</v>
      </c>
      <c r="C7" s="8">
        <v>8898.73</v>
      </c>
      <c r="D7" s="9">
        <f>B7</f>
        <v>10769.47</v>
      </c>
      <c r="E7" s="8"/>
      <c r="F7" s="9">
        <f aca="true" t="shared" si="0" ref="F7:F18">D7+E7</f>
        <v>10769.47</v>
      </c>
      <c r="G7" s="9">
        <f aca="true" t="shared" si="1" ref="G7:G18">C7-F7</f>
        <v>-1870.7399999999998</v>
      </c>
      <c r="H7" s="12"/>
      <c r="I7" s="2"/>
    </row>
    <row r="8" spans="1:9" ht="12.75">
      <c r="A8" s="2" t="s">
        <v>21</v>
      </c>
      <c r="B8" s="8">
        <v>10769.47</v>
      </c>
      <c r="C8" s="8">
        <v>8352.3</v>
      </c>
      <c r="D8" s="9">
        <f aca="true" t="shared" si="2" ref="D8:D18">B8</f>
        <v>10769.47</v>
      </c>
      <c r="E8" s="8"/>
      <c r="F8" s="9">
        <f t="shared" si="0"/>
        <v>10769.47</v>
      </c>
      <c r="G8" s="9">
        <f t="shared" si="1"/>
        <v>-2417.17</v>
      </c>
      <c r="H8" s="12"/>
      <c r="I8" s="2"/>
    </row>
    <row r="9" spans="1:9" ht="12.75">
      <c r="A9" s="2" t="s">
        <v>22</v>
      </c>
      <c r="B9" s="8">
        <v>10769.47</v>
      </c>
      <c r="C9" s="8">
        <v>14039.21</v>
      </c>
      <c r="D9" s="9">
        <f t="shared" si="2"/>
        <v>10769.47</v>
      </c>
      <c r="E9" s="8"/>
      <c r="F9" s="9">
        <f t="shared" si="0"/>
        <v>10769.47</v>
      </c>
      <c r="G9" s="9">
        <f t="shared" si="1"/>
        <v>3269.74</v>
      </c>
      <c r="H9" s="12"/>
      <c r="I9" s="2"/>
    </row>
    <row r="10" spans="1:11" ht="12.75">
      <c r="A10" s="2" t="s">
        <v>1</v>
      </c>
      <c r="B10" s="8">
        <v>10769.47</v>
      </c>
      <c r="C10" s="8">
        <v>8647.67</v>
      </c>
      <c r="D10" s="9">
        <f t="shared" si="2"/>
        <v>10769.47</v>
      </c>
      <c r="E10" s="8"/>
      <c r="F10" s="9">
        <f t="shared" si="0"/>
        <v>10769.47</v>
      </c>
      <c r="G10" s="9">
        <f t="shared" si="1"/>
        <v>-2121.7999999999993</v>
      </c>
      <c r="H10" s="12"/>
      <c r="I10" s="2"/>
      <c r="K10">
        <f>1568.05*1.31964</f>
        <v>2069.261502</v>
      </c>
    </row>
    <row r="11" spans="1:9" ht="12.75">
      <c r="A11" s="2" t="s">
        <v>3</v>
      </c>
      <c r="B11" s="8">
        <v>10769.47</v>
      </c>
      <c r="C11" s="8">
        <v>13983.3</v>
      </c>
      <c r="D11" s="9">
        <f t="shared" si="2"/>
        <v>10769.47</v>
      </c>
      <c r="E11" s="8"/>
      <c r="F11" s="9">
        <f t="shared" si="0"/>
        <v>10769.47</v>
      </c>
      <c r="G11" s="9">
        <f t="shared" si="1"/>
        <v>3213.83</v>
      </c>
      <c r="H11" s="12"/>
      <c r="I11" s="2"/>
    </row>
    <row r="12" spans="1:11" ht="12.75">
      <c r="A12" s="2" t="s">
        <v>4</v>
      </c>
      <c r="B12" s="8">
        <v>10769.47</v>
      </c>
      <c r="C12" s="8">
        <v>8780.35</v>
      </c>
      <c r="D12" s="9">
        <f t="shared" si="2"/>
        <v>10769.47</v>
      </c>
      <c r="E12" s="8"/>
      <c r="F12" s="9">
        <f t="shared" si="0"/>
        <v>10769.47</v>
      </c>
      <c r="G12" s="9">
        <f t="shared" si="1"/>
        <v>-1989.119999999999</v>
      </c>
      <c r="H12" s="12"/>
      <c r="I12" s="2"/>
      <c r="J12" t="s">
        <v>51</v>
      </c>
      <c r="K12">
        <f>1635.55*0.9417</f>
        <v>1540.1974349999998</v>
      </c>
    </row>
    <row r="13" spans="1:9" ht="12.75">
      <c r="A13" s="2" t="s">
        <v>10</v>
      </c>
      <c r="B13" s="8">
        <v>12499.2</v>
      </c>
      <c r="C13" s="8">
        <v>12890.85</v>
      </c>
      <c r="D13" s="9">
        <f t="shared" si="2"/>
        <v>12499.2</v>
      </c>
      <c r="E13" s="8"/>
      <c r="F13" s="9">
        <f t="shared" si="0"/>
        <v>12499.2</v>
      </c>
      <c r="G13" s="9">
        <f t="shared" si="1"/>
        <v>391.64999999999964</v>
      </c>
      <c r="H13" s="12"/>
      <c r="I13" s="2"/>
    </row>
    <row r="14" spans="1:9" ht="12.75">
      <c r="A14" s="2" t="s">
        <v>12</v>
      </c>
      <c r="B14" s="8">
        <v>12499.2</v>
      </c>
      <c r="C14" s="8">
        <v>12693.85</v>
      </c>
      <c r="D14" s="9">
        <f t="shared" si="2"/>
        <v>12499.2</v>
      </c>
      <c r="E14" s="8"/>
      <c r="F14" s="9">
        <f t="shared" si="0"/>
        <v>12499.2</v>
      </c>
      <c r="G14" s="9">
        <f t="shared" si="1"/>
        <v>194.64999999999964</v>
      </c>
      <c r="H14" s="12"/>
      <c r="I14" s="2"/>
    </row>
    <row r="15" spans="1:11" ht="12.75">
      <c r="A15" s="2" t="s">
        <v>13</v>
      </c>
      <c r="B15" s="8">
        <v>12499.2</v>
      </c>
      <c r="C15" s="8">
        <v>8813.43</v>
      </c>
      <c r="D15" s="9">
        <f t="shared" si="2"/>
        <v>12499.2</v>
      </c>
      <c r="E15" s="8"/>
      <c r="F15" s="9">
        <f t="shared" si="0"/>
        <v>12499.2</v>
      </c>
      <c r="G15" s="9">
        <f t="shared" si="1"/>
        <v>-3685.7700000000004</v>
      </c>
      <c r="H15" s="12"/>
      <c r="I15" s="2"/>
      <c r="K15">
        <f>1635.55*0.986395</f>
        <v>1613.29834225</v>
      </c>
    </row>
    <row r="16" spans="1:12" ht="12.75">
      <c r="A16" s="2" t="s">
        <v>14</v>
      </c>
      <c r="B16" s="8">
        <v>12499.2</v>
      </c>
      <c r="C16" s="8">
        <v>11243.78</v>
      </c>
      <c r="D16" s="9">
        <f t="shared" si="2"/>
        <v>12499.2</v>
      </c>
      <c r="E16" s="8"/>
      <c r="F16" s="9">
        <f t="shared" si="0"/>
        <v>12499.2</v>
      </c>
      <c r="G16" s="9">
        <f t="shared" si="1"/>
        <v>-1255.42</v>
      </c>
      <c r="H16" s="12"/>
      <c r="I16" s="2"/>
      <c r="L16">
        <f>33302.39/33761.71</f>
        <v>0.9863952388667517</v>
      </c>
    </row>
    <row r="17" spans="1:9" ht="12.75">
      <c r="A17" s="2" t="s">
        <v>16</v>
      </c>
      <c r="B17" s="8">
        <v>12499.2</v>
      </c>
      <c r="C17" s="8">
        <v>12510.46</v>
      </c>
      <c r="D17" s="9">
        <f t="shared" si="2"/>
        <v>12499.2</v>
      </c>
      <c r="E17" s="8"/>
      <c r="F17" s="9">
        <f t="shared" si="0"/>
        <v>12499.2</v>
      </c>
      <c r="G17" s="9">
        <f t="shared" si="1"/>
        <v>11.2599999999984</v>
      </c>
      <c r="H17" s="12"/>
      <c r="I17" s="2"/>
    </row>
    <row r="18" spans="1:9" ht="12.75">
      <c r="A18" s="2" t="s">
        <v>17</v>
      </c>
      <c r="B18" s="8">
        <v>12499.2</v>
      </c>
      <c r="C18" s="8">
        <v>23246.35</v>
      </c>
      <c r="D18" s="9">
        <f t="shared" si="2"/>
        <v>12499.2</v>
      </c>
      <c r="E18" s="8"/>
      <c r="F18" s="9">
        <f t="shared" si="0"/>
        <v>12499.2</v>
      </c>
      <c r="G18" s="9">
        <f t="shared" si="1"/>
        <v>10747.149999999998</v>
      </c>
      <c r="H18" s="12"/>
      <c r="I18" s="2"/>
    </row>
    <row r="19" spans="1:9" ht="30.75" customHeight="1">
      <c r="A19" s="20" t="s">
        <v>5</v>
      </c>
      <c r="B19" s="18">
        <f aca="true" t="shared" si="3" ref="B19:G19">SUM(B6:B18)</f>
        <v>139612.02</v>
      </c>
      <c r="C19" s="18">
        <f t="shared" si="3"/>
        <v>144100.28</v>
      </c>
      <c r="D19" s="18">
        <f t="shared" si="3"/>
        <v>139612.02</v>
      </c>
      <c r="E19" s="18">
        <f t="shared" si="3"/>
        <v>0</v>
      </c>
      <c r="F19" s="18">
        <f t="shared" si="3"/>
        <v>139612.02</v>
      </c>
      <c r="G19" s="18">
        <f t="shared" si="3"/>
        <v>3327.159999999996</v>
      </c>
      <c r="H19" s="12"/>
      <c r="I19" s="2"/>
    </row>
  </sheetData>
  <mergeCells count="2">
    <mergeCell ref="A2:J2"/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2" sqref="A2:C2"/>
    </sheetView>
  </sheetViews>
  <sheetFormatPr defaultColWidth="9.00390625" defaultRowHeight="12.75"/>
  <cols>
    <col min="1" max="1" width="22.125" style="0" customWidth="1"/>
    <col min="2" max="2" width="17.375" style="0" customWidth="1"/>
    <col min="3" max="3" width="18.75390625" style="0" customWidth="1"/>
  </cols>
  <sheetData>
    <row r="1" spans="1:3" ht="19.5" customHeight="1">
      <c r="A1" s="52" t="s">
        <v>69</v>
      </c>
      <c r="B1" s="52"/>
      <c r="C1" s="52"/>
    </row>
    <row r="2" spans="1:3" ht="28.5" customHeight="1">
      <c r="A2" s="53" t="s">
        <v>71</v>
      </c>
      <c r="B2" s="53"/>
      <c r="C2" s="53"/>
    </row>
    <row r="3" spans="1:3" ht="34.5" customHeight="1">
      <c r="A3" s="23" t="s">
        <v>70</v>
      </c>
      <c r="B3" s="23" t="s">
        <v>53</v>
      </c>
      <c r="C3" s="23" t="s">
        <v>62</v>
      </c>
    </row>
    <row r="4" spans="1:3" ht="30" customHeight="1">
      <c r="A4" s="24" t="s">
        <v>63</v>
      </c>
      <c r="B4" s="25">
        <f>33152.37+5461.52</f>
        <v>38613.89</v>
      </c>
      <c r="C4" s="25">
        <f>40299.36</f>
        <v>40299.36</v>
      </c>
    </row>
    <row r="5" spans="1:3" ht="28.5">
      <c r="A5" s="24" t="s">
        <v>64</v>
      </c>
      <c r="B5" s="25">
        <f>126960.71+11258.74</f>
        <v>138219.45</v>
      </c>
      <c r="C5" s="25">
        <f>137263.74</f>
        <v>137263.74</v>
      </c>
    </row>
    <row r="6" spans="1:3" ht="24" customHeight="1">
      <c r="A6" s="25" t="s">
        <v>65</v>
      </c>
      <c r="B6" s="25">
        <f>52492.03+8123.64</f>
        <v>60615.67</v>
      </c>
      <c r="C6" s="25">
        <f>62999.83</f>
        <v>62999.83</v>
      </c>
    </row>
    <row r="7" spans="1:3" ht="19.5" customHeight="1">
      <c r="A7" s="25" t="s">
        <v>66</v>
      </c>
      <c r="B7" s="25">
        <f>8815.92</f>
        <v>8815.92</v>
      </c>
      <c r="C7" s="25">
        <v>9115.99</v>
      </c>
    </row>
    <row r="8" spans="1:3" ht="19.5" customHeight="1">
      <c r="A8" s="25" t="s">
        <v>67</v>
      </c>
      <c r="B8" s="25">
        <f>350313.14</f>
        <v>350313.14</v>
      </c>
      <c r="C8" s="25">
        <v>355098.52</v>
      </c>
    </row>
    <row r="9" spans="1:3" ht="23.25" customHeight="1">
      <c r="A9" s="25" t="s">
        <v>68</v>
      </c>
      <c r="B9" s="25">
        <f>83965.95+6567.23</f>
        <v>90533.18</v>
      </c>
      <c r="C9" s="25">
        <f>93199.29</f>
        <v>93199.29</v>
      </c>
    </row>
    <row r="10" spans="1:3" ht="20.25" customHeight="1">
      <c r="A10" s="23" t="s">
        <v>5</v>
      </c>
      <c r="B10" s="23">
        <f>SUM(B4:B9)</f>
        <v>687111.25</v>
      </c>
      <c r="C10" s="23">
        <f>SUM(C4:C9)</f>
        <v>697976.73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8"/>
  <sheetViews>
    <sheetView tabSelected="1" workbookViewId="0" topLeftCell="A24">
      <selection activeCell="D100" sqref="D100"/>
    </sheetView>
  </sheetViews>
  <sheetFormatPr defaultColWidth="9.00390625" defaultRowHeight="12.75"/>
  <cols>
    <col min="1" max="1" width="41.375" style="0" customWidth="1"/>
    <col min="2" max="2" width="17.875" style="0" customWidth="1"/>
    <col min="3" max="3" width="0.6171875" style="0" hidden="1" customWidth="1"/>
  </cols>
  <sheetData>
    <row r="1" spans="1:3" ht="12.75">
      <c r="A1" s="63" t="s">
        <v>50</v>
      </c>
      <c r="B1" s="64"/>
      <c r="C1" s="64"/>
    </row>
    <row r="2" spans="1:3" ht="12.75">
      <c r="A2" s="65" t="s">
        <v>36</v>
      </c>
      <c r="B2" s="66"/>
      <c r="C2" s="64"/>
    </row>
    <row r="3" spans="1:3" ht="12.75">
      <c r="A3" s="67"/>
      <c r="B3" s="64"/>
      <c r="C3" s="64"/>
    </row>
    <row r="4" spans="1:3" ht="12.75">
      <c r="A4" s="68" t="s">
        <v>37</v>
      </c>
      <c r="B4" s="69"/>
      <c r="C4" s="64"/>
    </row>
    <row r="5" spans="1:2" ht="24" customHeight="1">
      <c r="A5" s="55" t="s">
        <v>38</v>
      </c>
      <c r="B5" s="8" t="s">
        <v>39</v>
      </c>
    </row>
    <row r="6" spans="1:2" ht="12.75" hidden="1">
      <c r="A6" s="55"/>
      <c r="B6" s="8"/>
    </row>
    <row r="7" spans="1:2" ht="12.75" hidden="1">
      <c r="A7" s="8"/>
      <c r="B7" s="56"/>
    </row>
    <row r="8" spans="1:2" ht="12.75" hidden="1">
      <c r="A8" s="8"/>
      <c r="B8" s="56"/>
    </row>
    <row r="9" spans="1:2" ht="12.75" hidden="1">
      <c r="A9" s="27"/>
      <c r="B9" s="56"/>
    </row>
    <row r="10" spans="1:2" ht="12.75" hidden="1">
      <c r="A10" s="27"/>
      <c r="B10" s="56"/>
    </row>
    <row r="11" spans="1:2" ht="12.75" hidden="1">
      <c r="A11" s="27"/>
      <c r="B11" s="56"/>
    </row>
    <row r="12" spans="1:2" ht="12.75" hidden="1">
      <c r="A12" s="56"/>
      <c r="B12" s="56"/>
    </row>
    <row r="13" spans="1:2" ht="12.75" hidden="1">
      <c r="A13" s="56"/>
      <c r="B13" s="56"/>
    </row>
    <row r="14" spans="1:2" ht="12.75" hidden="1">
      <c r="A14" s="30"/>
      <c r="B14" s="31"/>
    </row>
    <row r="15" spans="1:2" ht="12.75" hidden="1">
      <c r="A15" s="8"/>
      <c r="B15" s="28"/>
    </row>
    <row r="16" spans="1:2" ht="12.75" hidden="1">
      <c r="A16" s="8"/>
      <c r="B16" s="28"/>
    </row>
    <row r="17" spans="1:2" ht="12.75" hidden="1">
      <c r="A17" s="31"/>
      <c r="B17" s="8"/>
    </row>
    <row r="18" spans="1:2" ht="12.75" hidden="1">
      <c r="A18" s="8"/>
      <c r="B18" s="8"/>
    </row>
    <row r="19" spans="1:2" ht="12.75" hidden="1">
      <c r="A19" s="8"/>
      <c r="B19" s="8"/>
    </row>
    <row r="20" spans="1:2" ht="15" customHeight="1" hidden="1">
      <c r="A20" s="31"/>
      <c r="B20" s="31"/>
    </row>
    <row r="21" spans="1:2" ht="12.75">
      <c r="A21" s="30" t="s">
        <v>22</v>
      </c>
      <c r="B21" s="56"/>
    </row>
    <row r="22" spans="1:2" ht="25.5" customHeight="1">
      <c r="A22" s="61" t="s">
        <v>40</v>
      </c>
      <c r="B22" s="56">
        <v>1803</v>
      </c>
    </row>
    <row r="23" spans="1:2" ht="12.75" hidden="1">
      <c r="A23" s="56"/>
      <c r="B23" s="56"/>
    </row>
    <row r="24" spans="1:2" ht="12.75">
      <c r="A24" s="31" t="s">
        <v>41</v>
      </c>
      <c r="B24" s="31">
        <f>B22</f>
        <v>1803</v>
      </c>
    </row>
    <row r="25" spans="1:2" ht="12.75" hidden="1">
      <c r="A25" s="8"/>
      <c r="B25" s="56"/>
    </row>
    <row r="26" spans="1:2" ht="12.75" hidden="1">
      <c r="A26" s="30"/>
      <c r="B26" s="56"/>
    </row>
    <row r="27" spans="1:2" ht="12.75" hidden="1">
      <c r="A27" s="27"/>
      <c r="B27" s="56"/>
    </row>
    <row r="28" spans="1:2" ht="12.75" hidden="1">
      <c r="A28" s="56"/>
      <c r="B28" s="56"/>
    </row>
    <row r="29" spans="1:2" ht="12.75" hidden="1">
      <c r="A29" s="8"/>
      <c r="B29" s="31"/>
    </row>
    <row r="30" spans="1:2" ht="12.75" hidden="1">
      <c r="A30" s="56"/>
      <c r="B30" s="56"/>
    </row>
    <row r="31" spans="1:2" ht="12.75" hidden="1">
      <c r="A31" s="30"/>
      <c r="B31" s="31"/>
    </row>
    <row r="32" spans="1:2" ht="12.75">
      <c r="A32" s="30" t="s">
        <v>4</v>
      </c>
      <c r="B32" s="56"/>
    </row>
    <row r="33" spans="1:2" ht="12.75">
      <c r="A33" s="62" t="s">
        <v>40</v>
      </c>
      <c r="B33" s="56">
        <v>1803</v>
      </c>
    </row>
    <row r="34" spans="1:2" ht="12.75">
      <c r="A34" s="31" t="s">
        <v>42</v>
      </c>
      <c r="B34" s="31">
        <f>SUM(B33)</f>
        <v>1803</v>
      </c>
    </row>
    <row r="35" spans="1:2" ht="12.75">
      <c r="A35" s="30" t="s">
        <v>10</v>
      </c>
      <c r="B35" s="56"/>
    </row>
    <row r="36" spans="1:2" ht="29.25" customHeight="1">
      <c r="A36" s="57" t="s">
        <v>49</v>
      </c>
      <c r="B36" s="56">
        <v>1532</v>
      </c>
    </row>
    <row r="37" spans="1:2" ht="12.75">
      <c r="A37" s="31" t="s">
        <v>43</v>
      </c>
      <c r="B37" s="31">
        <f>SUM(B36)</f>
        <v>1532</v>
      </c>
    </row>
    <row r="38" spans="1:2" ht="15.75" customHeight="1">
      <c r="A38" s="30" t="s">
        <v>13</v>
      </c>
      <c r="B38" s="31"/>
    </row>
    <row r="39" spans="1:2" ht="21" customHeight="1">
      <c r="A39" s="57" t="s">
        <v>44</v>
      </c>
      <c r="B39" s="56">
        <v>4545</v>
      </c>
    </row>
    <row r="40" spans="1:2" ht="19.5" customHeight="1">
      <c r="A40" s="30" t="s">
        <v>45</v>
      </c>
      <c r="B40" s="31">
        <f>SUM(B39)</f>
        <v>4545</v>
      </c>
    </row>
    <row r="41" spans="1:2" ht="12.75" hidden="1">
      <c r="A41" s="56"/>
      <c r="B41" s="56"/>
    </row>
    <row r="42" spans="1:2" ht="12.75" hidden="1">
      <c r="A42" s="56"/>
      <c r="B42" s="56"/>
    </row>
    <row r="43" spans="1:2" ht="12.75" hidden="1">
      <c r="A43" s="30"/>
      <c r="B43" s="31"/>
    </row>
    <row r="44" spans="1:2" ht="12.75" hidden="1">
      <c r="A44" s="31"/>
      <c r="B44" s="31"/>
    </row>
    <row r="45" spans="1:2" ht="12.75" hidden="1">
      <c r="A45" s="8"/>
      <c r="B45" s="31"/>
    </row>
    <row r="46" spans="1:2" ht="12.75" hidden="1">
      <c r="A46" s="56"/>
      <c r="B46" s="56"/>
    </row>
    <row r="47" spans="1:2" ht="12.75" hidden="1">
      <c r="A47" s="56"/>
      <c r="B47" s="56"/>
    </row>
    <row r="48" spans="1:2" ht="12.75" hidden="1">
      <c r="A48" s="27"/>
      <c r="B48" s="56"/>
    </row>
    <row r="49" spans="1:2" ht="12.75" hidden="1">
      <c r="A49" s="31"/>
      <c r="B49" s="31"/>
    </row>
    <row r="50" spans="1:2" ht="12.75" hidden="1">
      <c r="A50" s="30"/>
      <c r="B50" s="56"/>
    </row>
    <row r="51" spans="1:2" ht="12.75" hidden="1">
      <c r="A51" s="27"/>
      <c r="B51" s="56"/>
    </row>
    <row r="52" spans="1:2" ht="12.75" hidden="1">
      <c r="A52" s="31"/>
      <c r="B52" s="31"/>
    </row>
    <row r="53" spans="1:2" ht="12.75" hidden="1">
      <c r="A53" s="30"/>
      <c r="B53" s="31"/>
    </row>
    <row r="54" spans="1:2" ht="12.75" hidden="1">
      <c r="A54" s="56"/>
      <c r="B54" s="56"/>
    </row>
    <row r="55" spans="1:2" ht="12.75" hidden="1">
      <c r="A55" s="27"/>
      <c r="B55" s="56"/>
    </row>
    <row r="56" spans="1:2" ht="12.75" hidden="1">
      <c r="A56" s="30"/>
      <c r="B56" s="31"/>
    </row>
    <row r="57" spans="1:2" ht="12.75" hidden="1">
      <c r="A57" s="31"/>
      <c r="B57" s="8"/>
    </row>
    <row r="58" spans="1:2" ht="12.75" hidden="1">
      <c r="A58" s="56"/>
      <c r="B58" s="8"/>
    </row>
    <row r="59" spans="1:2" ht="12.75" hidden="1">
      <c r="A59" s="27"/>
      <c r="B59" s="56"/>
    </row>
    <row r="60" spans="1:2" ht="12.75" hidden="1">
      <c r="A60" s="31"/>
      <c r="B60" s="31"/>
    </row>
    <row r="61" spans="1:2" ht="12.75" hidden="1">
      <c r="A61" s="31"/>
      <c r="B61" s="8"/>
    </row>
    <row r="62" spans="1:2" ht="12.75" hidden="1">
      <c r="A62" s="27"/>
      <c r="B62" s="56"/>
    </row>
    <row r="63" spans="1:2" ht="12.75" hidden="1">
      <c r="A63" s="31"/>
      <c r="B63" s="31"/>
    </row>
    <row r="64" spans="1:2" ht="12.75" hidden="1">
      <c r="A64" s="55"/>
      <c r="B64" s="31"/>
    </row>
    <row r="65" spans="1:2" ht="12.75" hidden="1">
      <c r="A65" s="31"/>
      <c r="B65" s="8"/>
    </row>
    <row r="66" spans="1:2" ht="12.75" hidden="1">
      <c r="A66" s="8"/>
      <c r="B66" s="8"/>
    </row>
    <row r="67" spans="1:2" ht="12.75" hidden="1">
      <c r="A67" s="8"/>
      <c r="B67" s="8"/>
    </row>
    <row r="68" spans="1:2" ht="12.75" hidden="1">
      <c r="A68" s="8"/>
      <c r="B68" s="8"/>
    </row>
    <row r="69" spans="1:2" ht="12.75" hidden="1">
      <c r="A69" s="8"/>
      <c r="B69" s="8"/>
    </row>
    <row r="70" spans="1:2" ht="12.75" hidden="1">
      <c r="A70" s="31"/>
      <c r="B70" s="31"/>
    </row>
    <row r="71" spans="1:2" ht="12.75" hidden="1">
      <c r="A71" s="31"/>
      <c r="B71" s="31"/>
    </row>
    <row r="72" spans="1:2" ht="12.75" hidden="1">
      <c r="A72" s="8"/>
      <c r="B72" s="8"/>
    </row>
    <row r="73" spans="1:2" ht="12.75" hidden="1">
      <c r="A73" s="27"/>
      <c r="B73" s="56"/>
    </row>
    <row r="74" spans="1:2" ht="12.75" hidden="1">
      <c r="A74" s="27"/>
      <c r="B74" s="56"/>
    </row>
    <row r="75" spans="1:2" ht="12.75" hidden="1">
      <c r="A75" s="27"/>
      <c r="B75" s="56"/>
    </row>
    <row r="76" spans="1:2" ht="12.75" hidden="1">
      <c r="A76" s="27"/>
      <c r="B76" s="56"/>
    </row>
    <row r="77" spans="1:2" ht="12.75" hidden="1">
      <c r="A77" s="8"/>
      <c r="B77" s="56"/>
    </row>
    <row r="78" spans="1:2" ht="12.75" hidden="1">
      <c r="A78" s="31"/>
      <c r="B78" s="31"/>
    </row>
    <row r="79" spans="1:2" ht="12.75" hidden="1">
      <c r="A79" s="31"/>
      <c r="B79" s="31"/>
    </row>
    <row r="80" spans="1:2" ht="12.75" hidden="1">
      <c r="A80" s="8"/>
      <c r="B80" s="8"/>
    </row>
    <row r="81" spans="1:2" ht="12.75" hidden="1">
      <c r="A81" s="8"/>
      <c r="B81" s="8"/>
    </row>
    <row r="82" spans="1:2" ht="12.75" hidden="1">
      <c r="A82" s="8"/>
      <c r="B82" s="8"/>
    </row>
    <row r="83" spans="1:2" ht="12.75" hidden="1">
      <c r="A83" s="31"/>
      <c r="B83" s="31"/>
    </row>
    <row r="84" spans="1:2" ht="12.75" hidden="1">
      <c r="A84" s="31"/>
      <c r="B84" s="31"/>
    </row>
    <row r="85" spans="1:2" ht="12.75" hidden="1">
      <c r="A85" s="8"/>
      <c r="B85" s="8"/>
    </row>
    <row r="86" spans="1:2" ht="12.75" hidden="1">
      <c r="A86" s="8"/>
      <c r="B86" s="8"/>
    </row>
    <row r="87" spans="1:2" ht="12.75" hidden="1">
      <c r="A87" s="8"/>
      <c r="B87" s="8"/>
    </row>
    <row r="88" spans="1:2" ht="12.75" hidden="1">
      <c r="A88" s="8"/>
      <c r="B88" s="8"/>
    </row>
    <row r="89" spans="1:2" ht="12.75" hidden="1">
      <c r="A89" s="31"/>
      <c r="B89" s="31"/>
    </row>
    <row r="90" spans="1:2" ht="12.75" hidden="1">
      <c r="A90" s="58"/>
      <c r="B90" s="56"/>
    </row>
    <row r="91" spans="1:2" ht="12.75" hidden="1">
      <c r="A91" s="30"/>
      <c r="B91" s="31"/>
    </row>
    <row r="92" spans="1:2" ht="12.75">
      <c r="A92" s="30" t="s">
        <v>16</v>
      </c>
      <c r="B92" s="31"/>
    </row>
    <row r="93" spans="1:2" ht="18" customHeight="1">
      <c r="A93" s="57" t="s">
        <v>46</v>
      </c>
      <c r="B93" s="56">
        <v>1000</v>
      </c>
    </row>
    <row r="94" spans="1:2" ht="19.5" customHeight="1">
      <c r="A94" s="30" t="s">
        <v>47</v>
      </c>
      <c r="B94" s="56">
        <v>1000</v>
      </c>
    </row>
    <row r="95" spans="1:2" ht="12.75">
      <c r="A95" s="30" t="s">
        <v>17</v>
      </c>
      <c r="B95" s="56"/>
    </row>
    <row r="96" spans="1:2" ht="39.75" customHeight="1">
      <c r="A96" s="57" t="s">
        <v>48</v>
      </c>
      <c r="B96" s="56">
        <v>75687</v>
      </c>
    </row>
    <row r="97" spans="1:2" ht="19.5" customHeight="1">
      <c r="A97" s="30" t="s">
        <v>17</v>
      </c>
      <c r="B97" s="31">
        <f>SUM(B96)</f>
        <v>75687</v>
      </c>
    </row>
    <row r="98" spans="1:2" ht="39.75" customHeight="1">
      <c r="A98" s="59" t="s">
        <v>5</v>
      </c>
      <c r="B98" s="60">
        <f>B14+B20+B24+B31+B34+B37+B40+B94+B97</f>
        <v>86370</v>
      </c>
    </row>
  </sheetData>
  <mergeCells count="2">
    <mergeCell ref="A2:B2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E17" sqref="E17"/>
    </sheetView>
  </sheetViews>
  <sheetFormatPr defaultColWidth="9.00390625" defaultRowHeight="12.75"/>
  <cols>
    <col min="2" max="2" width="12.125" style="0" customWidth="1"/>
    <col min="3" max="3" width="11.375" style="0" customWidth="1"/>
    <col min="4" max="4" width="10.00390625" style="0" hidden="1" customWidth="1"/>
    <col min="5" max="5" width="13.00390625" style="0" customWidth="1"/>
    <col min="6" max="6" width="12.25390625" style="0" customWidth="1"/>
    <col min="7" max="7" width="17.625" style="0" customWidth="1"/>
    <col min="8" max="8" width="12.875" style="0" hidden="1" customWidth="1"/>
    <col min="9" max="9" width="11.75390625" style="0" hidden="1" customWidth="1"/>
    <col min="11" max="12" width="0" style="0" hidden="1" customWidth="1"/>
  </cols>
  <sheetData>
    <row r="1" spans="2:7" ht="12.75">
      <c r="B1" s="44" t="s">
        <v>23</v>
      </c>
      <c r="C1" s="45"/>
      <c r="D1" s="45"/>
      <c r="E1" s="45"/>
      <c r="F1" s="45"/>
      <c r="G1" s="45"/>
    </row>
    <row r="2" spans="1:7" ht="12.75">
      <c r="A2" s="54" t="s">
        <v>61</v>
      </c>
      <c r="B2" s="51"/>
      <c r="C2" s="51"/>
      <c r="D2" s="51"/>
      <c r="E2" s="51"/>
      <c r="F2" s="51"/>
      <c r="G2" s="51"/>
    </row>
    <row r="3" spans="1:9" ht="12.75">
      <c r="A3" s="2"/>
      <c r="B3" s="13" t="s">
        <v>53</v>
      </c>
      <c r="C3" s="13" t="s">
        <v>54</v>
      </c>
      <c r="D3" s="2"/>
      <c r="E3" s="2" t="s">
        <v>6</v>
      </c>
      <c r="F3" s="2" t="s">
        <v>55</v>
      </c>
      <c r="G3" s="5" t="s">
        <v>56</v>
      </c>
      <c r="H3" s="10"/>
      <c r="I3" s="3"/>
    </row>
    <row r="4" spans="1:9" ht="9.75" customHeight="1" hidden="1" thickBot="1">
      <c r="A4" s="2"/>
      <c r="B4" s="2"/>
      <c r="C4" s="2"/>
      <c r="D4" s="2"/>
      <c r="E4" s="2"/>
      <c r="F4" s="2"/>
      <c r="G4" s="5"/>
      <c r="H4" s="11"/>
      <c r="I4" s="4"/>
    </row>
    <row r="5" spans="1:7" ht="12.75" hidden="1">
      <c r="A5" s="2"/>
      <c r="B5" s="2"/>
      <c r="C5" s="2"/>
      <c r="D5" s="2"/>
      <c r="E5" s="2"/>
      <c r="F5" s="2"/>
      <c r="G5" s="2"/>
    </row>
    <row r="6" spans="1:9" ht="38.25">
      <c r="A6" s="17" t="s">
        <v>57</v>
      </c>
      <c r="B6" s="18"/>
      <c r="C6" s="18"/>
      <c r="D6" s="18"/>
      <c r="E6" s="18"/>
      <c r="F6" s="18"/>
      <c r="G6" s="18">
        <v>-24991.18</v>
      </c>
      <c r="H6" s="12"/>
      <c r="I6" s="2"/>
    </row>
    <row r="7" spans="1:9" ht="12.75">
      <c r="A7" s="8" t="s">
        <v>20</v>
      </c>
      <c r="B7" s="8">
        <v>4464</v>
      </c>
      <c r="C7" s="8">
        <v>4328.39</v>
      </c>
      <c r="D7" s="9"/>
      <c r="E7" s="8"/>
      <c r="F7" s="9"/>
      <c r="G7" s="9">
        <f>C7-F7</f>
        <v>4328.39</v>
      </c>
      <c r="H7" s="12"/>
      <c r="I7" s="2"/>
    </row>
    <row r="8" spans="1:9" ht="12.75">
      <c r="A8" s="8" t="s">
        <v>21</v>
      </c>
      <c r="B8" s="8">
        <v>4464</v>
      </c>
      <c r="C8" s="8">
        <v>3303.21</v>
      </c>
      <c r="D8" s="9"/>
      <c r="E8" s="8"/>
      <c r="F8" s="9"/>
      <c r="G8" s="9">
        <f aca="true" t="shared" si="0" ref="G8:G17">C8-F8</f>
        <v>3303.21</v>
      </c>
      <c r="H8" s="12"/>
      <c r="I8" s="2"/>
    </row>
    <row r="9" spans="1:9" ht="12.75">
      <c r="A9" s="8" t="s">
        <v>22</v>
      </c>
      <c r="B9" s="8">
        <v>4464</v>
      </c>
      <c r="C9" s="8">
        <v>5325.7</v>
      </c>
      <c r="D9" s="9"/>
      <c r="E9" s="8">
        <f>1803</f>
        <v>1803</v>
      </c>
      <c r="F9" s="9">
        <f>D9+E9</f>
        <v>1803</v>
      </c>
      <c r="G9" s="9">
        <f t="shared" si="0"/>
        <v>3522.7</v>
      </c>
      <c r="H9" s="12"/>
      <c r="I9" s="2"/>
    </row>
    <row r="10" spans="1:11" ht="12.75">
      <c r="A10" s="8" t="s">
        <v>1</v>
      </c>
      <c r="B10" s="8">
        <v>4464</v>
      </c>
      <c r="C10" s="8">
        <v>3557.28</v>
      </c>
      <c r="D10" s="9"/>
      <c r="E10" s="8"/>
      <c r="F10" s="9"/>
      <c r="G10" s="9">
        <f t="shared" si="0"/>
        <v>3557.28</v>
      </c>
      <c r="H10" s="12"/>
      <c r="I10" s="2"/>
      <c r="K10">
        <f>1568.05*1.31964</f>
        <v>2069.261502</v>
      </c>
    </row>
    <row r="11" spans="1:9" ht="12.75">
      <c r="A11" s="8" t="s">
        <v>3</v>
      </c>
      <c r="B11" s="8">
        <v>4464</v>
      </c>
      <c r="C11" s="8">
        <v>5756.26</v>
      </c>
      <c r="D11" s="9"/>
      <c r="E11" s="8"/>
      <c r="F11" s="9"/>
      <c r="G11" s="9">
        <f t="shared" si="0"/>
        <v>5756.26</v>
      </c>
      <c r="H11" s="12"/>
      <c r="I11" s="2"/>
    </row>
    <row r="12" spans="1:11" ht="12.75">
      <c r="A12" s="8" t="s">
        <v>4</v>
      </c>
      <c r="B12" s="8">
        <v>4464</v>
      </c>
      <c r="C12" s="8">
        <v>3675.39</v>
      </c>
      <c r="D12" s="9"/>
      <c r="E12" s="8">
        <v>1803</v>
      </c>
      <c r="F12" s="9">
        <f aca="true" t="shared" si="1" ref="F12:F18">D12+E12</f>
        <v>1803</v>
      </c>
      <c r="G12" s="9">
        <f t="shared" si="0"/>
        <v>1872.3899999999999</v>
      </c>
      <c r="H12" s="12"/>
      <c r="I12" s="2"/>
      <c r="J12" t="s">
        <v>52</v>
      </c>
      <c r="K12">
        <f>1635.55*0.9417</f>
        <v>1540.1974349999998</v>
      </c>
    </row>
    <row r="13" spans="1:9" ht="12.75">
      <c r="A13" s="8" t="s">
        <v>10</v>
      </c>
      <c r="B13" s="8">
        <v>3861.36</v>
      </c>
      <c r="C13" s="8">
        <v>5008.88</v>
      </c>
      <c r="D13" s="9"/>
      <c r="E13" s="8">
        <f>1532</f>
        <v>1532</v>
      </c>
      <c r="F13" s="9">
        <f t="shared" si="1"/>
        <v>1532</v>
      </c>
      <c r="G13" s="9">
        <f t="shared" si="0"/>
        <v>3476.88</v>
      </c>
      <c r="H13" s="12"/>
      <c r="I13" s="2"/>
    </row>
    <row r="14" spans="1:9" ht="12.75">
      <c r="A14" s="8" t="s">
        <v>12</v>
      </c>
      <c r="B14" s="8">
        <v>3861.36</v>
      </c>
      <c r="C14" s="8">
        <v>3907.53</v>
      </c>
      <c r="D14" s="9"/>
      <c r="E14" s="8"/>
      <c r="F14" s="9"/>
      <c r="G14" s="9">
        <f t="shared" si="0"/>
        <v>3907.53</v>
      </c>
      <c r="H14" s="12"/>
      <c r="I14" s="2"/>
    </row>
    <row r="15" spans="1:11" ht="12.75">
      <c r="A15" s="8" t="s">
        <v>13</v>
      </c>
      <c r="B15" s="8">
        <v>9441.36</v>
      </c>
      <c r="C15" s="8">
        <v>3512.77</v>
      </c>
      <c r="D15" s="9"/>
      <c r="E15" s="8">
        <f>4545</f>
        <v>4545</v>
      </c>
      <c r="F15" s="9">
        <f t="shared" si="1"/>
        <v>4545</v>
      </c>
      <c r="G15" s="9">
        <f t="shared" si="0"/>
        <v>-1032.23</v>
      </c>
      <c r="H15" s="12"/>
      <c r="I15" s="2"/>
      <c r="K15">
        <f>1635.55*0.986395</f>
        <v>1613.29834225</v>
      </c>
    </row>
    <row r="16" spans="1:12" ht="12.75">
      <c r="A16" s="8" t="s">
        <v>14</v>
      </c>
      <c r="B16" s="8">
        <v>9441.36</v>
      </c>
      <c r="C16" s="8">
        <v>8085.35</v>
      </c>
      <c r="D16" s="9"/>
      <c r="E16" s="8"/>
      <c r="F16" s="9"/>
      <c r="G16" s="9">
        <f t="shared" si="0"/>
        <v>8085.35</v>
      </c>
      <c r="H16" s="12"/>
      <c r="I16" s="2"/>
      <c r="L16">
        <f>33302.39/33761.71</f>
        <v>0.9863952388667517</v>
      </c>
    </row>
    <row r="17" spans="1:9" ht="12.75">
      <c r="A17" s="8" t="s">
        <v>16</v>
      </c>
      <c r="B17" s="8">
        <v>9441.36</v>
      </c>
      <c r="C17" s="8">
        <v>9449.87</v>
      </c>
      <c r="D17" s="9"/>
      <c r="E17" s="8">
        <v>1000</v>
      </c>
      <c r="F17" s="9">
        <f t="shared" si="1"/>
        <v>1000</v>
      </c>
      <c r="G17" s="9">
        <f t="shared" si="0"/>
        <v>8449.87</v>
      </c>
      <c r="H17" s="12"/>
      <c r="I17" s="2"/>
    </row>
    <row r="18" spans="1:9" ht="12.75">
      <c r="A18" s="8" t="s">
        <v>17</v>
      </c>
      <c r="B18" s="8">
        <v>9441.36</v>
      </c>
      <c r="C18" s="8">
        <v>15275.49</v>
      </c>
      <c r="D18" s="9"/>
      <c r="E18" s="22">
        <v>75687</v>
      </c>
      <c r="F18" s="9">
        <f t="shared" si="1"/>
        <v>75687</v>
      </c>
      <c r="G18" s="9">
        <f>C18-F18</f>
        <v>-60411.51</v>
      </c>
      <c r="H18" s="12"/>
      <c r="I18" s="2"/>
    </row>
    <row r="19" spans="1:9" ht="26.25" customHeight="1">
      <c r="A19" s="18" t="s">
        <v>5</v>
      </c>
      <c r="B19" s="18">
        <f aca="true" t="shared" si="2" ref="B19:G19">SUM(B6:B18)</f>
        <v>72272.16</v>
      </c>
      <c r="C19" s="18">
        <f t="shared" si="2"/>
        <v>71186.12</v>
      </c>
      <c r="D19" s="18"/>
      <c r="E19" s="18">
        <f>SUM(E6:E18)</f>
        <v>86370</v>
      </c>
      <c r="F19" s="18">
        <f t="shared" si="2"/>
        <v>86370</v>
      </c>
      <c r="G19" s="18">
        <f t="shared" si="2"/>
        <v>-40175.06</v>
      </c>
      <c r="H19" s="12"/>
      <c r="I19" s="2"/>
    </row>
  </sheetData>
  <mergeCells count="2">
    <mergeCell ref="B1:G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Glavbuh</cp:lastModifiedBy>
  <cp:lastPrinted>2010-11-25T09:49:58Z</cp:lastPrinted>
  <dcterms:created xsi:type="dcterms:W3CDTF">2005-08-01T12:04:50Z</dcterms:created>
  <dcterms:modified xsi:type="dcterms:W3CDTF">2013-04-04T16:05:08Z</dcterms:modified>
  <cp:category/>
  <cp:version/>
  <cp:contentType/>
  <cp:contentStatus/>
</cp:coreProperties>
</file>