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<sst xmlns="http://schemas.openxmlformats.org/spreadsheetml/2006/main" count="339" uniqueCount="100">
  <si>
    <t>№ п/п</t>
  </si>
  <si>
    <t>Наименование работ</t>
  </si>
  <si>
    <t>Ед. изм.</t>
  </si>
  <si>
    <t>Кол-во</t>
  </si>
  <si>
    <t>Приблизительная стоимость работ, тыс. руб.</t>
  </si>
  <si>
    <t>Обслуживание газопровода</t>
  </si>
  <si>
    <t>Ул. Максимова, д. 23</t>
  </si>
  <si>
    <t>Ул. 50 лет Октября, д. 5</t>
  </si>
  <si>
    <t>шт.</t>
  </si>
  <si>
    <t>мп</t>
  </si>
  <si>
    <t>Ул. Инициативная, д. 18</t>
  </si>
  <si>
    <t>Ул. Ломако, д. 6</t>
  </si>
  <si>
    <t>Установка датчиков движения</t>
  </si>
  <si>
    <t>Ул. Чапаева, д. 1Г</t>
  </si>
  <si>
    <t>Приблизительная стоимость работ, тыс.руб.</t>
  </si>
  <si>
    <t>Ул. Алексеева, д. 3А</t>
  </si>
  <si>
    <t>Ул. Котовского, д. 28</t>
  </si>
  <si>
    <t>Ул. Шмелева, д. 10</t>
  </si>
  <si>
    <t>Частичный ремонт отмостки</t>
  </si>
  <si>
    <t>Ул. Веденеева, д. 10</t>
  </si>
  <si>
    <t>Замена трубы отопления Ф 32 мм</t>
  </si>
  <si>
    <t>Ул. Ленина, д. 12</t>
  </si>
  <si>
    <t>Ул. Максимова, д. 25</t>
  </si>
  <si>
    <t>Ул. Зернова, д. 18</t>
  </si>
  <si>
    <t>Ул. Ломако, д. 16</t>
  </si>
  <si>
    <t>Ул. Мира, д. 20А</t>
  </si>
  <si>
    <t>Итого:</t>
  </si>
  <si>
    <t>м2</t>
  </si>
  <si>
    <t>Предварительный план мероприятий по подготовке к отопительному периоду   2015 – 2016 г. и текущему ремонту жилого фонда</t>
  </si>
  <si>
    <t>Cтоимость работ, тыс. руб. (выполненые работы)</t>
  </si>
  <si>
    <t>Ремонт козырьков над подъездами</t>
  </si>
  <si>
    <t xml:space="preserve">шт. </t>
  </si>
  <si>
    <t>КАПИТАЛЬНЫЙ  РЕМОНТ</t>
  </si>
  <si>
    <t>Ремонт приямков</t>
  </si>
  <si>
    <t>Мероприятия по подготовке к отопительному периоду   2015 – 2016 г. и текущему ремонту жилого фонда</t>
  </si>
  <si>
    <t>Косметический ремонт подъездов</t>
  </si>
  <si>
    <t>Видеонаблюдение</t>
  </si>
  <si>
    <t>Замена труб ГВС на чердаке</t>
  </si>
  <si>
    <t>Замена труб канализации ф 100 мм</t>
  </si>
  <si>
    <t>Замена труб ХВС по подвалу Ф 40 мм</t>
  </si>
  <si>
    <t>Замена кранов по подвалу Ф40 мм на ХВС</t>
  </si>
  <si>
    <t>Замена шаровых кранов на отопление по подвалу Ф 20 мм и Ф 25 мм</t>
  </si>
  <si>
    <t>Косметический ремонт подъезда</t>
  </si>
  <si>
    <t>Замена дверных блоков в подвал</t>
  </si>
  <si>
    <t>Окраска перилл в подъездах</t>
  </si>
  <si>
    <t>Ремонт покрытия на козырьках подъездов ( № 1,2,4,8)</t>
  </si>
  <si>
    <t>Замена стояков ХВС (по заявлениям)</t>
  </si>
  <si>
    <t xml:space="preserve">мп </t>
  </si>
  <si>
    <t>Покраска внешних труб газопровода Ф 57 мм</t>
  </si>
  <si>
    <t>Ремонт плиточного покрытия на лестничных площадках</t>
  </si>
  <si>
    <t>Восстановление входа в подвал № 1</t>
  </si>
  <si>
    <t>Устройство лотков для отвода воды от фундамента дома</t>
  </si>
  <si>
    <t>Утепление межпанельных швов (подъезд № 1)</t>
  </si>
  <si>
    <t>Замена труб отопления по подвалу (по торцам)</t>
  </si>
  <si>
    <t>Установка лавочек</t>
  </si>
  <si>
    <t>Тепловизионная съемка</t>
  </si>
  <si>
    <t>Ремонт фасада (штукатурка, покраска)</t>
  </si>
  <si>
    <t>Замена труб канализации</t>
  </si>
  <si>
    <t>Замена труб канализации ( по заявлениям)</t>
  </si>
  <si>
    <t>Подрезка деревьев</t>
  </si>
  <si>
    <t>Поверка общедомового прибора учета тепловой энергии (19.07.2016)</t>
  </si>
  <si>
    <t>Поверка общедомового прибора учета тепловой энергии (17.07.2016)</t>
  </si>
  <si>
    <t>Поверка общедомового прибора учета тепловой энергии (28.11.2015)</t>
  </si>
  <si>
    <t>Поверка общедомового прибора учета тепловой энергии (27.08.2016)</t>
  </si>
  <si>
    <t>Ремонт отмостки</t>
  </si>
  <si>
    <t>Ремонт системы отопления</t>
  </si>
  <si>
    <t>Ремонт отмостки, входов в подвалы</t>
  </si>
  <si>
    <t>Частичный ремонт кровли ( по заявлениям кв. 75, 26), примыкания к вытяжным трубам</t>
  </si>
  <si>
    <t>Частичный ремонт кровли ( по заявлениям кв. № 28), примыкания к вытяжным трубам</t>
  </si>
  <si>
    <t>Частичный ремонт кровли ( по заявлениям кв. № 18), примыкания к вытяжным трубам</t>
  </si>
  <si>
    <t>S</t>
  </si>
  <si>
    <t>тариф</t>
  </si>
  <si>
    <t>сумма</t>
  </si>
  <si>
    <t>ОСТАТОК</t>
  </si>
  <si>
    <t>под.</t>
  </si>
  <si>
    <t>Установка регулятора давления в ТУ</t>
  </si>
  <si>
    <t>Замена трубы ХВС (кв. 30 по стояку)</t>
  </si>
  <si>
    <t xml:space="preserve">под. </t>
  </si>
  <si>
    <t>Вывод канализационных (фановых) труб на крышу (1,2 подъезды)</t>
  </si>
  <si>
    <t>Частичный ремонт кровли ( под. № 2 - кв. 29) с заменой шифера</t>
  </si>
  <si>
    <t>Установка водоотливов</t>
  </si>
  <si>
    <t>Ремонт кровельного покрытия козырьков (5,6,7 подъезды)</t>
  </si>
  <si>
    <t>Утепление межпанельных швов ( кв. 18,63,67)</t>
  </si>
  <si>
    <t>Укрепление колпаков над вентиляционными шахтами) (5,6,7 подъезды)</t>
  </si>
  <si>
    <t>Окраска труб газопровода, лавочек и штакетника (4-7 подъезды)</t>
  </si>
  <si>
    <t>Косметический ремонт подъездов (4-7 подъезды)</t>
  </si>
  <si>
    <t>Обшивка фронтонов (1-3 подъезды)</t>
  </si>
  <si>
    <t>Замена труб ХВС по заявлениям</t>
  </si>
  <si>
    <t>Ремонт входов в подвалы</t>
  </si>
  <si>
    <t>Замена труб отопления</t>
  </si>
  <si>
    <t>Замена оконных блоков в подъездах</t>
  </si>
  <si>
    <t>Замена шаровых кранов на стояках ГВС по подвалу</t>
  </si>
  <si>
    <t>Вывод канализационных (фановых) стояков на кровлю</t>
  </si>
  <si>
    <t>по факту</t>
  </si>
  <si>
    <t>Замена труб канализации по подвалу</t>
  </si>
  <si>
    <t>Ремонт и прочистка вытяжного канала (под. № 7, кв. 99 и выше)</t>
  </si>
  <si>
    <t>Замена стояка ХВС (по заявлениям)</t>
  </si>
  <si>
    <t>Замена входных дверных блоков (северная сторона)</t>
  </si>
  <si>
    <t>Замена труб ГВС по подвалу Ф 32 мм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</si>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</sst>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6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right" vertical="top" wrapText="1"/>
    </xf>
    <xf numFmtId="2" fontId="45" fillId="0" borderId="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vertical="top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right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right" vertical="top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2" fontId="45" fillId="33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35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right" vertical="top" wrapText="1"/>
    </xf>
    <xf numFmtId="0" fontId="47" fillId="33" borderId="0" xfId="0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2" fontId="0" fillId="33" borderId="0" xfId="0" applyNumberForma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/>
    </xf>
    <xf numFmtId="2" fontId="45" fillId="33" borderId="0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64" fontId="47" fillId="33" borderId="0" xfId="0" applyNumberFormat="1" applyFont="1" applyFill="1" applyBorder="1" applyAlignment="1">
      <alignment horizontal="right"/>
    </xf>
    <xf numFmtId="2" fontId="47" fillId="33" borderId="0" xfId="0" applyNumberFormat="1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164" fontId="47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right" vertical="top" wrapText="1"/>
    </xf>
    <xf numFmtId="0" fontId="45" fillId="33" borderId="12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/>
    </xf>
    <xf numFmtId="164" fontId="45" fillId="33" borderId="12" xfId="0" applyNumberFormat="1" applyFont="1" applyFill="1" applyBorder="1" applyAlignment="1">
      <alignment/>
    </xf>
    <xf numFmtId="2" fontId="45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64" fontId="47" fillId="33" borderId="12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center"/>
    </xf>
    <xf numFmtId="164" fontId="46" fillId="33" borderId="0" xfId="0" applyNumberFormat="1" applyFont="1" applyFill="1" applyBorder="1" applyAlignment="1">
      <alignment horizontal="center" vertical="center"/>
    </xf>
    <xf numFmtId="164" fontId="46" fillId="33" borderId="0" xfId="0" applyNumberFormat="1" applyFont="1" applyFill="1" applyBorder="1" applyAlignment="1">
      <alignment horizontal="center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center" vertical="top" wrapText="1"/>
    </xf>
    <xf numFmtId="164" fontId="46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center" wrapText="1"/>
    </xf>
    <xf numFmtId="164" fontId="46" fillId="34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164" fontId="47" fillId="33" borderId="0" xfId="0" applyNumberFormat="1" applyFont="1" applyFill="1" applyBorder="1" applyAlignment="1">
      <alignment horizontal="right" vertical="center"/>
    </xf>
    <xf numFmtId="164" fontId="0" fillId="33" borderId="0" xfId="0" applyNumberFormat="1" applyFill="1" applyBorder="1" applyAlignment="1">
      <alignment horizontal="center"/>
    </xf>
    <xf numFmtId="0" fontId="49" fillId="33" borderId="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19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/>
    </xf>
    <xf numFmtId="0" fontId="51" fillId="19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52" fillId="0" borderId="0" xfId="0" applyFont="1" applyAlignment="1">
      <alignment/>
    </xf>
    <xf numFmtId="0" fontId="51" fillId="18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top" wrapText="1"/>
    </xf>
    <xf numFmtId="0" fontId="44" fillId="13" borderId="10" xfId="0" applyFont="1" applyFill="1" applyBorder="1" applyAlignment="1">
      <alignment horizontal="center" vertical="top" wrapText="1"/>
    </xf>
    <xf numFmtId="0" fontId="53" fillId="13" borderId="10" xfId="0" applyFont="1" applyFill="1" applyBorder="1" applyAlignment="1">
      <alignment horizontal="justify" vertical="top" wrapText="1"/>
    </xf>
    <xf numFmtId="0" fontId="53" fillId="13" borderId="10" xfId="0" applyFont="1" applyFill="1" applyBorder="1" applyAlignment="1">
      <alignment horizontal="center" wrapText="1"/>
    </xf>
    <xf numFmtId="164" fontId="53" fillId="13" borderId="10" xfId="0" applyNumberFormat="1" applyFont="1" applyFill="1" applyBorder="1" applyAlignment="1">
      <alignment horizontal="center" wrapText="1"/>
    </xf>
    <xf numFmtId="2" fontId="44" fillId="13" borderId="14" xfId="0" applyNumberFormat="1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/>
    </xf>
    <xf numFmtId="164" fontId="46" fillId="13" borderId="10" xfId="0" applyNumberFormat="1" applyFont="1" applyFill="1" applyBorder="1" applyAlignment="1">
      <alignment horizontal="center" vertical="center"/>
    </xf>
    <xf numFmtId="0" fontId="53" fillId="13" borderId="10" xfId="0" applyFont="1" applyFill="1" applyBorder="1" applyAlignment="1">
      <alignment horizontal="center" vertical="top" wrapText="1"/>
    </xf>
    <xf numFmtId="164" fontId="53" fillId="13" borderId="10" xfId="0" applyNumberFormat="1" applyFont="1" applyFill="1" applyBorder="1" applyAlignment="1">
      <alignment horizontal="center" vertical="top" wrapText="1"/>
    </xf>
    <xf numFmtId="2" fontId="44" fillId="13" borderId="14" xfId="0" applyNumberFormat="1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 horizontal="center"/>
    </xf>
    <xf numFmtId="164" fontId="46" fillId="13" borderId="10" xfId="0" applyNumberFormat="1" applyFont="1" applyFill="1" applyBorder="1" applyAlignment="1">
      <alignment horizontal="center"/>
    </xf>
    <xf numFmtId="0" fontId="53" fillId="13" borderId="10" xfId="0" applyFont="1" applyFill="1" applyBorder="1" applyAlignment="1">
      <alignment wrapText="1"/>
    </xf>
    <xf numFmtId="0" fontId="45" fillId="13" borderId="10" xfId="0" applyFont="1" applyFill="1" applyBorder="1" applyAlignment="1">
      <alignment horizontal="right" vertical="top" wrapText="1"/>
    </xf>
    <xf numFmtId="0" fontId="47" fillId="13" borderId="10" xfId="0" applyFont="1" applyFill="1" applyBorder="1" applyAlignment="1">
      <alignment/>
    </xf>
    <xf numFmtId="164" fontId="47" fillId="13" borderId="10" xfId="0" applyNumberFormat="1" applyFont="1" applyFill="1" applyBorder="1" applyAlignment="1">
      <alignment/>
    </xf>
    <xf numFmtId="2" fontId="47" fillId="13" borderId="10" xfId="0" applyNumberFormat="1" applyFont="1" applyFill="1" applyBorder="1" applyAlignment="1">
      <alignment/>
    </xf>
    <xf numFmtId="0" fontId="46" fillId="13" borderId="10" xfId="0" applyFont="1" applyFill="1" applyBorder="1" applyAlignment="1">
      <alignment/>
    </xf>
    <xf numFmtId="164" fontId="47" fillId="13" borderId="15" xfId="0" applyNumberFormat="1" applyFont="1" applyFill="1" applyBorder="1" applyAlignment="1">
      <alignment/>
    </xf>
    <xf numFmtId="0" fontId="44" fillId="13" borderId="10" xfId="0" applyFont="1" applyFill="1" applyBorder="1" applyAlignment="1">
      <alignment horizontal="left" vertical="center" wrapText="1"/>
    </xf>
    <xf numFmtId="2" fontId="44" fillId="13" borderId="10" xfId="0" applyNumberFormat="1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164" fontId="44" fillId="13" borderId="10" xfId="0" applyNumberFormat="1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justify" vertical="center" wrapText="1"/>
    </xf>
    <xf numFmtId="0" fontId="44" fillId="13" borderId="10" xfId="0" applyFont="1" applyFill="1" applyBorder="1" applyAlignment="1">
      <alignment horizontal="justify" vertical="top" wrapText="1"/>
    </xf>
    <xf numFmtId="2" fontId="45" fillId="13" borderId="10" xfId="0" applyNumberFormat="1" applyFont="1" applyFill="1" applyBorder="1" applyAlignment="1">
      <alignment/>
    </xf>
    <xf numFmtId="164" fontId="47" fillId="13" borderId="10" xfId="0" applyNumberFormat="1" applyFont="1" applyFill="1" applyBorder="1" applyAlignment="1">
      <alignment horizontal="right"/>
    </xf>
    <xf numFmtId="0" fontId="48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164" fontId="0" fillId="13" borderId="10" xfId="0" applyNumberFormat="1" applyFill="1" applyBorder="1" applyAlignment="1">
      <alignment horizontal="center" vertical="center"/>
    </xf>
    <xf numFmtId="0" fontId="44" fillId="13" borderId="10" xfId="0" applyFont="1" applyFill="1" applyBorder="1" applyAlignment="1">
      <alignment vertical="center" wrapText="1"/>
    </xf>
    <xf numFmtId="0" fontId="45" fillId="13" borderId="10" xfId="0" applyFont="1" applyFill="1" applyBorder="1" applyAlignment="1">
      <alignment horizontal="right" vertical="center" wrapText="1"/>
    </xf>
    <xf numFmtId="164" fontId="45" fillId="13" borderId="10" xfId="0" applyNumberFormat="1" applyFont="1" applyFill="1" applyBorder="1" applyAlignment="1">
      <alignment horizontal="right" vertical="center" wrapText="1"/>
    </xf>
    <xf numFmtId="2" fontId="45" fillId="13" borderId="10" xfId="0" applyNumberFormat="1" applyFont="1" applyFill="1" applyBorder="1" applyAlignment="1">
      <alignment horizontal="right" vertical="center" wrapText="1"/>
    </xf>
    <xf numFmtId="0" fontId="35" fillId="13" borderId="10" xfId="0" applyFont="1" applyFill="1" applyBorder="1" applyAlignment="1">
      <alignment horizontal="right" vertical="center"/>
    </xf>
    <xf numFmtId="164" fontId="47" fillId="13" borderId="10" xfId="0" applyNumberFormat="1" applyFont="1" applyFill="1" applyBorder="1" applyAlignment="1">
      <alignment horizontal="right" vertical="center"/>
    </xf>
    <xf numFmtId="0" fontId="44" fillId="13" borderId="10" xfId="0" applyFont="1" applyFill="1" applyBorder="1" applyAlignment="1">
      <alignment horizontal="right" vertical="center" wrapText="1"/>
    </xf>
    <xf numFmtId="0" fontId="46" fillId="13" borderId="10" xfId="0" applyFont="1" applyFill="1" applyBorder="1" applyAlignment="1">
      <alignment vertical="center"/>
    </xf>
    <xf numFmtId="2" fontId="47" fillId="13" borderId="10" xfId="0" applyNumberFormat="1" applyFont="1" applyFill="1" applyBorder="1" applyAlignment="1">
      <alignment horizontal="right" vertical="center"/>
    </xf>
    <xf numFmtId="0" fontId="47" fillId="13" borderId="10" xfId="0" applyFont="1" applyFill="1" applyBorder="1" applyAlignment="1">
      <alignment horizontal="right" vertical="center"/>
    </xf>
    <xf numFmtId="164" fontId="44" fillId="13" borderId="10" xfId="0" applyNumberFormat="1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 horizontal="right"/>
    </xf>
    <xf numFmtId="0" fontId="44" fillId="13" borderId="10" xfId="0" applyFont="1" applyFill="1" applyBorder="1" applyAlignment="1">
      <alignment/>
    </xf>
    <xf numFmtId="164" fontId="45" fillId="13" borderId="10" xfId="0" applyNumberFormat="1" applyFont="1" applyFill="1" applyBorder="1" applyAlignment="1">
      <alignment/>
    </xf>
    <xf numFmtId="2" fontId="44" fillId="13" borderId="10" xfId="0" applyNumberFormat="1" applyFont="1" applyFill="1" applyBorder="1" applyAlignment="1">
      <alignment horizontal="center" vertical="top" wrapText="1"/>
    </xf>
    <xf numFmtId="1" fontId="46" fillId="13" borderId="10" xfId="0" applyNumberFormat="1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top" wrapText="1"/>
    </xf>
    <xf numFmtId="0" fontId="0" fillId="13" borderId="10" xfId="0" applyFill="1" applyBorder="1" applyAlignment="1">
      <alignment horizontal="center"/>
    </xf>
    <xf numFmtId="164" fontId="0" fillId="13" borderId="10" xfId="0" applyNumberFormat="1" applyFill="1" applyBorder="1" applyAlignment="1">
      <alignment horizontal="center"/>
    </xf>
    <xf numFmtId="0" fontId="45" fillId="13" borderId="10" xfId="0" applyFont="1" applyFill="1" applyBorder="1" applyAlignment="1">
      <alignment horizontal="center" vertical="top" wrapText="1"/>
    </xf>
    <xf numFmtId="164" fontId="45" fillId="13" borderId="10" xfId="0" applyNumberFormat="1" applyFont="1" applyFill="1" applyBorder="1" applyAlignment="1">
      <alignment horizontal="right" vertical="top" wrapText="1"/>
    </xf>
    <xf numFmtId="2" fontId="45" fillId="13" borderId="10" xfId="0" applyNumberFormat="1" applyFont="1" applyFill="1" applyBorder="1" applyAlignment="1">
      <alignment horizontal="right" vertical="top" wrapText="1"/>
    </xf>
    <xf numFmtId="0" fontId="0" fillId="13" borderId="10" xfId="0" applyFill="1" applyBorder="1" applyAlignment="1">
      <alignment/>
    </xf>
    <xf numFmtId="0" fontId="45" fillId="13" borderId="10" xfId="0" applyFont="1" applyFill="1" applyBorder="1" applyAlignment="1">
      <alignment vertical="top" wrapText="1"/>
    </xf>
    <xf numFmtId="2" fontId="44" fillId="13" borderId="10" xfId="0" applyNumberFormat="1" applyFont="1" applyFill="1" applyBorder="1" applyAlignment="1">
      <alignment horizontal="center" wrapText="1"/>
    </xf>
    <xf numFmtId="0" fontId="45" fillId="13" borderId="10" xfId="0" applyFont="1" applyFill="1" applyBorder="1" applyAlignment="1">
      <alignment/>
    </xf>
    <xf numFmtId="0" fontId="44" fillId="13" borderId="13" xfId="0" applyFont="1" applyFill="1" applyBorder="1" applyAlignment="1">
      <alignment horizontal="justify" vertical="center" wrapText="1"/>
    </xf>
    <xf numFmtId="0" fontId="44" fillId="13" borderId="13" xfId="0" applyFont="1" applyFill="1" applyBorder="1" applyAlignment="1">
      <alignment horizontal="center" vertical="center" wrapText="1"/>
    </xf>
    <xf numFmtId="164" fontId="44" fillId="13" borderId="13" xfId="0" applyNumberFormat="1" applyFont="1" applyFill="1" applyBorder="1" applyAlignment="1">
      <alignment horizontal="center" vertical="center" wrapText="1"/>
    </xf>
    <xf numFmtId="0" fontId="44" fillId="13" borderId="11" xfId="0" applyFont="1" applyFill="1" applyBorder="1" applyAlignment="1">
      <alignment horizontal="center" vertical="center" wrapText="1"/>
    </xf>
    <xf numFmtId="0" fontId="44" fillId="13" borderId="15" xfId="0" applyFont="1" applyFill="1" applyBorder="1" applyAlignment="1">
      <alignment horizontal="justify" vertical="top" wrapText="1"/>
    </xf>
    <xf numFmtId="0" fontId="44" fillId="13" borderId="15" xfId="0" applyFont="1" applyFill="1" applyBorder="1" applyAlignment="1">
      <alignment horizontal="center" vertical="top" wrapText="1"/>
    </xf>
    <xf numFmtId="164" fontId="44" fillId="13" borderId="15" xfId="0" applyNumberFormat="1" applyFont="1" applyFill="1" applyBorder="1" applyAlignment="1">
      <alignment horizontal="center" vertical="top" wrapText="1"/>
    </xf>
    <xf numFmtId="0" fontId="44" fillId="13" borderId="15" xfId="0" applyFont="1" applyFill="1" applyBorder="1" applyAlignment="1">
      <alignment horizontal="justify" vertical="center" wrapText="1"/>
    </xf>
    <xf numFmtId="0" fontId="44" fillId="13" borderId="15" xfId="0" applyFont="1" applyFill="1" applyBorder="1" applyAlignment="1">
      <alignment horizontal="center" vertical="center" wrapText="1"/>
    </xf>
    <xf numFmtId="164" fontId="44" fillId="13" borderId="15" xfId="0" applyNumberFormat="1" applyFont="1" applyFill="1" applyBorder="1" applyAlignment="1">
      <alignment horizontal="center" vertical="center" wrapText="1"/>
    </xf>
    <xf numFmtId="2" fontId="47" fillId="13" borderId="10" xfId="0" applyNumberFormat="1" applyFont="1" applyFill="1" applyBorder="1" applyAlignment="1">
      <alignment horizontal="right"/>
    </xf>
    <xf numFmtId="0" fontId="35" fillId="13" borderId="10" xfId="0" applyFont="1" applyFill="1" applyBorder="1" applyAlignment="1">
      <alignment horizontal="right"/>
    </xf>
    <xf numFmtId="0" fontId="46" fillId="13" borderId="10" xfId="0" applyFont="1" applyFill="1" applyBorder="1" applyAlignment="1">
      <alignment horizontal="center" vertical="center" wrapText="1"/>
    </xf>
    <xf numFmtId="164" fontId="46" fillId="13" borderId="10" xfId="0" applyNumberFormat="1" applyFont="1" applyFill="1" applyBorder="1" applyAlignment="1">
      <alignment horizontal="center" vertical="center" wrapText="1"/>
    </xf>
    <xf numFmtId="164" fontId="47" fillId="13" borderId="10" xfId="0" applyNumberFormat="1" applyFont="1" applyFill="1" applyBorder="1" applyAlignment="1">
      <alignment horizontal="right" vertical="center" wrapText="1"/>
    </xf>
    <xf numFmtId="0" fontId="51" fillId="13" borderId="10" xfId="0" applyFont="1" applyFill="1" applyBorder="1" applyAlignment="1">
      <alignment/>
    </xf>
    <xf numFmtId="164" fontId="51" fillId="13" borderId="10" xfId="0" applyNumberFormat="1" applyFont="1" applyFill="1" applyBorder="1" applyAlignment="1">
      <alignment/>
    </xf>
    <xf numFmtId="0" fontId="54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4" fillId="13" borderId="10" xfId="0" applyFont="1" applyFill="1" applyBorder="1" applyAlignment="1">
      <alignment horizontal="center" vertical="center" wrapText="1"/>
    </xf>
    <xf numFmtId="164" fontId="44" fillId="1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 vertical="top" wrapText="1"/>
    </xf>
    <xf numFmtId="0" fontId="44" fillId="13" borderId="10" xfId="0" applyFont="1" applyFill="1" applyBorder="1" applyAlignment="1">
      <alignment horizontal="justify" vertical="top" wrapText="1"/>
    </xf>
    <xf numFmtId="2" fontId="44" fillId="13" borderId="13" xfId="0" applyNumberFormat="1" applyFont="1" applyFill="1" applyBorder="1" applyAlignment="1">
      <alignment horizontal="center" vertical="top" wrapText="1"/>
    </xf>
    <xf numFmtId="2" fontId="44" fillId="13" borderId="15" xfId="0" applyNumberFormat="1" applyFont="1" applyFill="1" applyBorder="1" applyAlignment="1">
      <alignment horizontal="center" vertical="top" wrapText="1"/>
    </xf>
    <xf numFmtId="0" fontId="0" fillId="13" borderId="13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49" fillId="33" borderId="16" xfId="0" applyFont="1" applyFill="1" applyBorder="1" applyAlignment="1">
      <alignment horizontal="center" vertical="center" wrapText="1"/>
    </xf>
    <xf numFmtId="164" fontId="47" fillId="13" borderId="10" xfId="0" applyNumberFormat="1" applyFont="1" applyFill="1" applyBorder="1" applyAlignment="1">
      <alignment horizontal="right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PageLayoutView="0" workbookViewId="0" topLeftCell="A4">
      <selection activeCell="K140" sqref="K140"/>
    </sheetView>
  </sheetViews>
  <sheetFormatPr defaultColWidth="9.140625" defaultRowHeight="15"/>
  <cols>
    <col min="1" max="1" width="5.57421875" style="0" customWidth="1"/>
    <col min="2" max="2" width="38.421875" style="0" customWidth="1"/>
    <col min="3" max="3" width="8.140625" style="0" customWidth="1"/>
    <col min="4" max="4" width="11.00390625" style="0" customWidth="1"/>
    <col min="5" max="5" width="23.57421875" style="0" customWidth="1"/>
    <col min="6" max="6" width="9.7109375" style="0" customWidth="1"/>
    <col min="7" max="7" width="9.8515625" style="0" customWidth="1"/>
    <col min="8" max="8" width="27.28125" style="0" customWidth="1"/>
    <col min="9" max="9" width="18.421875" style="0" customWidth="1"/>
    <col min="10" max="10" width="9.140625" style="0" customWidth="1"/>
    <col min="11" max="11" width="14.140625" style="0" customWidth="1"/>
    <col min="12" max="12" width="14.28125" style="0" customWidth="1"/>
  </cols>
  <sheetData>
    <row r="1" spans="1:9" ht="18.7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50"/>
    </row>
    <row r="2" spans="1:9" ht="13.5" customHeight="1">
      <c r="A2" s="168"/>
      <c r="B2" s="168"/>
      <c r="C2" s="168"/>
      <c r="D2" s="168"/>
      <c r="E2" s="168"/>
      <c r="F2" s="168"/>
      <c r="G2" s="168"/>
      <c r="H2" s="168"/>
      <c r="I2" s="50"/>
    </row>
    <row r="3" spans="1:12" ht="19.5" customHeight="1">
      <c r="A3" s="168"/>
      <c r="B3" s="168"/>
      <c r="C3" s="168"/>
      <c r="D3" s="168"/>
      <c r="E3" s="168"/>
      <c r="F3" s="168"/>
      <c r="G3" s="168"/>
      <c r="H3" s="168"/>
      <c r="I3" s="79" t="s">
        <v>73</v>
      </c>
      <c r="J3" s="82" t="s">
        <v>70</v>
      </c>
      <c r="K3" s="82" t="s">
        <v>71</v>
      </c>
      <c r="L3" s="82" t="s">
        <v>72</v>
      </c>
    </row>
    <row r="4" spans="1:12" ht="18.75">
      <c r="A4" s="169" t="s">
        <v>6</v>
      </c>
      <c r="B4" s="169"/>
      <c r="C4" s="169"/>
      <c r="D4" s="169"/>
      <c r="E4" s="169"/>
      <c r="F4" s="169"/>
      <c r="G4" s="169"/>
      <c r="H4" s="169"/>
      <c r="I4" s="81">
        <v>9193.54</v>
      </c>
      <c r="J4" s="83">
        <f>5757.9</f>
        <v>5757.9</v>
      </c>
      <c r="K4" s="83">
        <v>2.5</v>
      </c>
      <c r="L4" s="84">
        <f>(J4*K4*12)+I4</f>
        <v>181930.54</v>
      </c>
    </row>
    <row r="6" spans="1:9" ht="81" customHeight="1">
      <c r="A6" s="140" t="s">
        <v>0</v>
      </c>
      <c r="B6" s="140" t="s">
        <v>1</v>
      </c>
      <c r="C6" s="140" t="s">
        <v>2</v>
      </c>
      <c r="D6" s="140" t="s">
        <v>3</v>
      </c>
      <c r="E6" s="140" t="s">
        <v>4</v>
      </c>
      <c r="F6" s="140" t="s">
        <v>2</v>
      </c>
      <c r="G6" s="140" t="s">
        <v>3</v>
      </c>
      <c r="H6" s="140" t="s">
        <v>29</v>
      </c>
      <c r="I6" s="63"/>
    </row>
    <row r="7" spans="1:9" ht="19.5" customHeight="1">
      <c r="A7" s="172">
        <v>1</v>
      </c>
      <c r="B7" s="113" t="s">
        <v>86</v>
      </c>
      <c r="C7" s="172" t="s">
        <v>77</v>
      </c>
      <c r="D7" s="172">
        <v>2</v>
      </c>
      <c r="E7" s="173">
        <v>15</v>
      </c>
      <c r="F7" s="115"/>
      <c r="G7" s="99"/>
      <c r="H7" s="99"/>
      <c r="I7" s="64"/>
    </row>
    <row r="8" spans="1:9" ht="15" customHeight="1" hidden="1">
      <c r="A8" s="172"/>
      <c r="B8" s="113"/>
      <c r="C8" s="172"/>
      <c r="D8" s="172"/>
      <c r="E8" s="173"/>
      <c r="F8" s="115"/>
      <c r="G8" s="99"/>
      <c r="H8" s="99"/>
      <c r="I8" s="64"/>
    </row>
    <row r="9" spans="1:9" ht="15.75" customHeight="1" hidden="1" thickBot="1">
      <c r="A9" s="172"/>
      <c r="B9" s="113"/>
      <c r="C9" s="172"/>
      <c r="D9" s="172"/>
      <c r="E9" s="173"/>
      <c r="F9" s="115"/>
      <c r="G9" s="99"/>
      <c r="H9" s="99"/>
      <c r="I9" s="64"/>
    </row>
    <row r="10" spans="1:9" ht="31.5">
      <c r="A10" s="115">
        <v>2</v>
      </c>
      <c r="B10" s="117" t="s">
        <v>60</v>
      </c>
      <c r="C10" s="115" t="s">
        <v>8</v>
      </c>
      <c r="D10" s="115">
        <v>1</v>
      </c>
      <c r="E10" s="116">
        <v>12</v>
      </c>
      <c r="F10" s="114"/>
      <c r="G10" s="99"/>
      <c r="H10" s="100"/>
      <c r="I10" s="65"/>
    </row>
    <row r="11" spans="1:9" ht="33.75" customHeight="1">
      <c r="A11" s="115">
        <v>3</v>
      </c>
      <c r="B11" s="113" t="s">
        <v>78</v>
      </c>
      <c r="C11" s="115" t="s">
        <v>8</v>
      </c>
      <c r="D11" s="115">
        <v>2</v>
      </c>
      <c r="E11" s="116">
        <v>25</v>
      </c>
      <c r="F11" s="114"/>
      <c r="G11" s="99"/>
      <c r="H11" s="99"/>
      <c r="I11" s="64"/>
    </row>
    <row r="12" spans="1:9" ht="34.5" customHeight="1">
      <c r="A12" s="115">
        <v>4</v>
      </c>
      <c r="B12" s="113" t="s">
        <v>79</v>
      </c>
      <c r="C12" s="115" t="s">
        <v>27</v>
      </c>
      <c r="D12" s="115">
        <v>12</v>
      </c>
      <c r="E12" s="116">
        <v>15</v>
      </c>
      <c r="F12" s="114"/>
      <c r="G12" s="99"/>
      <c r="H12" s="100"/>
      <c r="I12" s="65"/>
    </row>
    <row r="13" spans="1:9" ht="20.25" customHeight="1">
      <c r="A13" s="115">
        <v>5</v>
      </c>
      <c r="B13" s="113" t="s">
        <v>80</v>
      </c>
      <c r="C13" s="115"/>
      <c r="D13" s="115"/>
      <c r="E13" s="116" t="s">
        <v>93</v>
      </c>
      <c r="F13" s="114"/>
      <c r="G13" s="162"/>
      <c r="H13" s="163"/>
      <c r="I13" s="66"/>
    </row>
    <row r="14" spans="1:9" ht="32.25" customHeight="1">
      <c r="A14" s="115">
        <v>6</v>
      </c>
      <c r="B14" s="113" t="s">
        <v>81</v>
      </c>
      <c r="C14" s="115" t="s">
        <v>8</v>
      </c>
      <c r="D14" s="115">
        <v>3</v>
      </c>
      <c r="E14" s="116">
        <v>18</v>
      </c>
      <c r="F14" s="114"/>
      <c r="G14" s="162"/>
      <c r="H14" s="163"/>
      <c r="I14" s="66"/>
    </row>
    <row r="15" spans="1:9" ht="32.25" customHeight="1">
      <c r="A15" s="115">
        <v>7</v>
      </c>
      <c r="B15" s="113" t="s">
        <v>82</v>
      </c>
      <c r="C15" s="115" t="s">
        <v>9</v>
      </c>
      <c r="D15" s="115">
        <v>36</v>
      </c>
      <c r="E15" s="116">
        <v>20</v>
      </c>
      <c r="F15" s="114"/>
      <c r="G15" s="162"/>
      <c r="H15" s="163"/>
      <c r="I15" s="66"/>
    </row>
    <row r="16" spans="1:9" ht="49.5" customHeight="1">
      <c r="A16" s="115">
        <v>8</v>
      </c>
      <c r="B16" s="113" t="s">
        <v>83</v>
      </c>
      <c r="C16" s="115"/>
      <c r="D16" s="115"/>
      <c r="E16" s="116">
        <v>7</v>
      </c>
      <c r="F16" s="114"/>
      <c r="G16" s="162"/>
      <c r="H16" s="163"/>
      <c r="I16" s="66"/>
    </row>
    <row r="17" spans="1:9" ht="32.25" customHeight="1">
      <c r="A17" s="115">
        <v>9</v>
      </c>
      <c r="B17" s="113" t="s">
        <v>84</v>
      </c>
      <c r="C17" s="115"/>
      <c r="D17" s="115"/>
      <c r="E17" s="116">
        <v>30</v>
      </c>
      <c r="F17" s="114"/>
      <c r="G17" s="162"/>
      <c r="H17" s="163"/>
      <c r="I17" s="66"/>
    </row>
    <row r="18" spans="1:9" ht="32.25" customHeight="1">
      <c r="A18" s="115">
        <v>10</v>
      </c>
      <c r="B18" s="113" t="s">
        <v>85</v>
      </c>
      <c r="C18" s="115" t="s">
        <v>8</v>
      </c>
      <c r="D18" s="115">
        <v>1</v>
      </c>
      <c r="E18" s="116" t="s">
        <v>93</v>
      </c>
      <c r="F18" s="114"/>
      <c r="G18" s="162"/>
      <c r="H18" s="163"/>
      <c r="I18" s="66"/>
    </row>
    <row r="19" spans="1:9" ht="32.25" customHeight="1">
      <c r="A19" s="115">
        <v>11</v>
      </c>
      <c r="B19" s="113" t="s">
        <v>87</v>
      </c>
      <c r="C19" s="115" t="s">
        <v>9</v>
      </c>
      <c r="D19" s="115">
        <v>45</v>
      </c>
      <c r="E19" s="116">
        <v>47</v>
      </c>
      <c r="F19" s="114"/>
      <c r="G19" s="162"/>
      <c r="H19" s="163"/>
      <c r="I19" s="66"/>
    </row>
    <row r="20" spans="1:9" ht="32.25" customHeight="1">
      <c r="A20" s="115"/>
      <c r="B20" s="113"/>
      <c r="C20" s="115"/>
      <c r="D20" s="115"/>
      <c r="E20" s="116"/>
      <c r="F20" s="114"/>
      <c r="G20" s="162"/>
      <c r="H20" s="163"/>
      <c r="I20" s="66"/>
    </row>
    <row r="21" spans="1:9" ht="32.25" customHeight="1">
      <c r="A21" s="115"/>
      <c r="B21" s="113"/>
      <c r="C21" s="115"/>
      <c r="D21" s="115"/>
      <c r="E21" s="126">
        <f>E19+E17+E16+E15+E14+E12+E11+E10+E7</f>
        <v>189</v>
      </c>
      <c r="F21" s="114"/>
      <c r="G21" s="162"/>
      <c r="H21" s="164"/>
      <c r="I21" s="67"/>
    </row>
    <row r="22" spans="1:9" ht="1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5" customHeight="1">
      <c r="A23" s="170" t="s">
        <v>28</v>
      </c>
      <c r="B23" s="170"/>
      <c r="C23" s="170"/>
      <c r="D23" s="170"/>
      <c r="E23" s="170"/>
      <c r="F23" s="170"/>
      <c r="G23" s="170"/>
      <c r="H23" s="170"/>
      <c r="I23" s="49"/>
    </row>
    <row r="24" spans="1:9" ht="15" customHeight="1">
      <c r="A24" s="170"/>
      <c r="B24" s="170"/>
      <c r="C24" s="170"/>
      <c r="D24" s="170"/>
      <c r="E24" s="170"/>
      <c r="F24" s="170"/>
      <c r="G24" s="170"/>
      <c r="H24" s="170"/>
      <c r="I24" s="49"/>
    </row>
    <row r="25" spans="1:12" ht="22.5" customHeight="1">
      <c r="A25" s="170"/>
      <c r="B25" s="170"/>
      <c r="C25" s="170"/>
      <c r="D25" s="170"/>
      <c r="E25" s="170"/>
      <c r="F25" s="170"/>
      <c r="G25" s="170"/>
      <c r="H25" s="170"/>
      <c r="I25" s="79" t="s">
        <v>73</v>
      </c>
      <c r="J25" s="82" t="s">
        <v>70</v>
      </c>
      <c r="K25" s="82" t="s">
        <v>71</v>
      </c>
      <c r="L25" s="82" t="s">
        <v>72</v>
      </c>
    </row>
    <row r="26" spans="1:12" ht="18.75">
      <c r="A26" s="167" t="s">
        <v>7</v>
      </c>
      <c r="B26" s="167"/>
      <c r="C26" s="167"/>
      <c r="D26" s="167"/>
      <c r="E26" s="167"/>
      <c r="F26" s="167"/>
      <c r="G26" s="167"/>
      <c r="H26" s="167"/>
      <c r="I26" s="81">
        <v>22582.83</v>
      </c>
      <c r="J26" s="85">
        <v>2943.3</v>
      </c>
      <c r="K26" s="82">
        <v>5</v>
      </c>
      <c r="L26" s="86">
        <f>(J26*K26*12)+I26</f>
        <v>199180.83000000002</v>
      </c>
    </row>
    <row r="27" spans="1:9" ht="1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47.25">
      <c r="A28" s="11" t="s">
        <v>0</v>
      </c>
      <c r="B28" s="93" t="s">
        <v>1</v>
      </c>
      <c r="C28" s="93" t="s">
        <v>2</v>
      </c>
      <c r="D28" s="93" t="s">
        <v>3</v>
      </c>
      <c r="E28" s="93" t="s">
        <v>4</v>
      </c>
      <c r="F28" s="94" t="s">
        <v>2</v>
      </c>
      <c r="G28" s="94" t="s">
        <v>3</v>
      </c>
      <c r="H28" s="94" t="s">
        <v>29</v>
      </c>
      <c r="I28" s="68"/>
    </row>
    <row r="29" spans="1:9" ht="15.75">
      <c r="A29" s="35">
        <v>1</v>
      </c>
      <c r="B29" s="95" t="s">
        <v>35</v>
      </c>
      <c r="C29" s="96" t="s">
        <v>8</v>
      </c>
      <c r="D29" s="96">
        <v>1</v>
      </c>
      <c r="E29" s="97">
        <v>120</v>
      </c>
      <c r="F29" s="98"/>
      <c r="G29" s="99"/>
      <c r="H29" s="100"/>
      <c r="I29" s="65"/>
    </row>
    <row r="30" spans="1:9" ht="15.75">
      <c r="A30" s="35">
        <v>2</v>
      </c>
      <c r="B30" s="95" t="s">
        <v>36</v>
      </c>
      <c r="C30" s="101" t="s">
        <v>8</v>
      </c>
      <c r="D30" s="101">
        <v>3</v>
      </c>
      <c r="E30" s="102">
        <v>38.3</v>
      </c>
      <c r="F30" s="103"/>
      <c r="G30" s="104"/>
      <c r="H30" s="105"/>
      <c r="I30" s="69"/>
    </row>
    <row r="31" spans="1:9" ht="15.75">
      <c r="A31" s="35">
        <v>3</v>
      </c>
      <c r="B31" s="95" t="s">
        <v>59</v>
      </c>
      <c r="C31" s="96"/>
      <c r="D31" s="101"/>
      <c r="E31" s="102">
        <v>20</v>
      </c>
      <c r="F31" s="98"/>
      <c r="G31" s="99"/>
      <c r="H31" s="100"/>
      <c r="I31" s="65"/>
    </row>
    <row r="32" spans="1:9" ht="15.75">
      <c r="A32" s="35"/>
      <c r="B32" s="106"/>
      <c r="C32" s="96"/>
      <c r="D32" s="96"/>
      <c r="E32" s="96"/>
      <c r="F32" s="98"/>
      <c r="G32" s="99"/>
      <c r="H32" s="100"/>
      <c r="I32" s="65"/>
    </row>
    <row r="33" spans="1:9" ht="15.75">
      <c r="A33" s="17"/>
      <c r="B33" s="107" t="s">
        <v>26</v>
      </c>
      <c r="C33" s="108"/>
      <c r="D33" s="108"/>
      <c r="E33" s="109">
        <f>SUM(E29:E32)</f>
        <v>178.3</v>
      </c>
      <c r="F33" s="110"/>
      <c r="G33" s="111"/>
      <c r="H33" s="112"/>
      <c r="I33" s="47"/>
    </row>
    <row r="34" spans="1:9" ht="15.75">
      <c r="A34" s="19"/>
      <c r="B34" s="20"/>
      <c r="C34" s="21"/>
      <c r="D34" s="21"/>
      <c r="E34" s="22"/>
      <c r="F34" s="22"/>
      <c r="G34" s="16"/>
      <c r="H34" s="16"/>
      <c r="I34" s="16"/>
    </row>
    <row r="35" spans="1:9" ht="15.75">
      <c r="A35" s="19"/>
      <c r="B35" s="20"/>
      <c r="C35" s="21"/>
      <c r="D35" s="21"/>
      <c r="E35" s="22"/>
      <c r="F35" s="22"/>
      <c r="G35" s="16"/>
      <c r="H35" s="16"/>
      <c r="I35" s="16"/>
    </row>
    <row r="36" spans="1:9" ht="20.25" customHeight="1">
      <c r="A36" s="170" t="s">
        <v>28</v>
      </c>
      <c r="B36" s="170"/>
      <c r="C36" s="170"/>
      <c r="D36" s="170"/>
      <c r="E36" s="170"/>
      <c r="F36" s="170"/>
      <c r="G36" s="170"/>
      <c r="H36" s="170"/>
      <c r="I36" s="49"/>
    </row>
    <row r="37" spans="1:9" ht="20.25" customHeight="1">
      <c r="A37" s="170"/>
      <c r="B37" s="170"/>
      <c r="C37" s="170"/>
      <c r="D37" s="170"/>
      <c r="E37" s="170"/>
      <c r="F37" s="170"/>
      <c r="G37" s="170"/>
      <c r="H37" s="170"/>
      <c r="I37" s="49"/>
    </row>
    <row r="38" spans="1:12" ht="16.5" customHeight="1">
      <c r="A38" s="170"/>
      <c r="B38" s="170"/>
      <c r="C38" s="170"/>
      <c r="D38" s="170"/>
      <c r="E38" s="170"/>
      <c r="F38" s="170"/>
      <c r="G38" s="170"/>
      <c r="H38" s="170"/>
      <c r="I38" s="79" t="s">
        <v>73</v>
      </c>
      <c r="J38" s="82" t="s">
        <v>70</v>
      </c>
      <c r="K38" s="82" t="s">
        <v>71</v>
      </c>
      <c r="L38" s="82" t="s">
        <v>72</v>
      </c>
    </row>
    <row r="39" spans="1:12" ht="18.75" customHeight="1">
      <c r="A39" s="167" t="s">
        <v>10</v>
      </c>
      <c r="B39" s="167"/>
      <c r="C39" s="167"/>
      <c r="D39" s="167"/>
      <c r="E39" s="167"/>
      <c r="F39" s="167"/>
      <c r="G39" s="167"/>
      <c r="H39" s="167"/>
      <c r="I39" s="81">
        <f>30453.7</f>
        <v>30453.7</v>
      </c>
      <c r="J39" s="82">
        <v>1875.75</v>
      </c>
      <c r="K39" s="82">
        <v>7</v>
      </c>
      <c r="L39" s="86">
        <f>(J39*K39*12)+I39</f>
        <v>188016.7</v>
      </c>
    </row>
    <row r="40" spans="1:9" ht="1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56.25">
      <c r="A41" s="140" t="s">
        <v>0</v>
      </c>
      <c r="B41" s="140" t="s">
        <v>1</v>
      </c>
      <c r="C41" s="140" t="s">
        <v>2</v>
      </c>
      <c r="D41" s="140" t="s">
        <v>3</v>
      </c>
      <c r="E41" s="140" t="s">
        <v>4</v>
      </c>
      <c r="F41" s="140" t="s">
        <v>2</v>
      </c>
      <c r="G41" s="140" t="s">
        <v>3</v>
      </c>
      <c r="H41" s="140" t="s">
        <v>29</v>
      </c>
      <c r="I41" s="70"/>
    </row>
    <row r="42" spans="1:9" ht="31.5">
      <c r="A42" s="115">
        <v>1</v>
      </c>
      <c r="B42" s="150" t="s">
        <v>60</v>
      </c>
      <c r="C42" s="151" t="s">
        <v>8</v>
      </c>
      <c r="D42" s="151">
        <v>1</v>
      </c>
      <c r="E42" s="152">
        <v>12</v>
      </c>
      <c r="F42" s="114"/>
      <c r="G42" s="99"/>
      <c r="H42" s="99"/>
      <c r="I42" s="64"/>
    </row>
    <row r="43" spans="1:9" ht="15.75">
      <c r="A43" s="153">
        <v>2</v>
      </c>
      <c r="B43" s="118" t="s">
        <v>64</v>
      </c>
      <c r="C43" s="94" t="s">
        <v>27</v>
      </c>
      <c r="D43" s="94">
        <v>150</v>
      </c>
      <c r="E43" s="134">
        <v>150</v>
      </c>
      <c r="F43" s="98"/>
      <c r="G43" s="99"/>
      <c r="H43" s="100"/>
      <c r="I43" s="65"/>
    </row>
    <row r="44" spans="1:9" ht="15.75">
      <c r="A44" s="153">
        <v>3</v>
      </c>
      <c r="B44" s="154" t="s">
        <v>94</v>
      </c>
      <c r="C44" s="155" t="s">
        <v>9</v>
      </c>
      <c r="D44" s="155">
        <v>40</v>
      </c>
      <c r="E44" s="156">
        <v>50</v>
      </c>
      <c r="F44" s="98"/>
      <c r="G44" s="99"/>
      <c r="H44" s="100"/>
      <c r="I44" s="65"/>
    </row>
    <row r="45" spans="1:9" ht="15.75">
      <c r="A45" s="115"/>
      <c r="B45" s="157"/>
      <c r="C45" s="158"/>
      <c r="D45" s="158"/>
      <c r="E45" s="159"/>
      <c r="F45" s="114"/>
      <c r="G45" s="99"/>
      <c r="H45" s="100"/>
      <c r="I45" s="65"/>
    </row>
    <row r="46" spans="1:9" ht="15.75">
      <c r="A46" s="94"/>
      <c r="B46" s="107" t="s">
        <v>26</v>
      </c>
      <c r="C46" s="94"/>
      <c r="D46" s="94"/>
      <c r="E46" s="144">
        <f>SUM(E42:E45)</f>
        <v>212</v>
      </c>
      <c r="F46" s="145"/>
      <c r="G46" s="146"/>
      <c r="H46" s="109"/>
      <c r="I46" s="47"/>
    </row>
    <row r="47" spans="1:6" ht="15.75">
      <c r="A47" s="1"/>
      <c r="B47" s="2"/>
      <c r="C47" s="1"/>
      <c r="D47" s="1"/>
      <c r="E47" s="3"/>
      <c r="F47" s="3"/>
    </row>
    <row r="48" spans="1:9" ht="15.75">
      <c r="A48" s="187" t="s">
        <v>32</v>
      </c>
      <c r="B48" s="188"/>
      <c r="C48" s="188"/>
      <c r="D48" s="188"/>
      <c r="E48" s="188"/>
      <c r="F48" s="188"/>
      <c r="G48" s="188"/>
      <c r="H48" s="189"/>
      <c r="I48" s="71"/>
    </row>
    <row r="49" spans="1:9" ht="15.75">
      <c r="A49" s="36">
        <v>1</v>
      </c>
      <c r="B49" s="37" t="s">
        <v>65</v>
      </c>
      <c r="C49" s="36"/>
      <c r="D49" s="36"/>
      <c r="E49" s="38"/>
      <c r="F49" s="39"/>
      <c r="G49" s="40"/>
      <c r="H49" s="41"/>
      <c r="I49" s="66"/>
    </row>
    <row r="50" spans="1:9" ht="15.75">
      <c r="A50" s="31"/>
      <c r="B50" s="9"/>
      <c r="C50" s="31"/>
      <c r="D50" s="31"/>
      <c r="E50" s="32"/>
      <c r="F50" s="7"/>
      <c r="G50" s="10"/>
      <c r="H50" s="5"/>
      <c r="I50" s="66"/>
    </row>
    <row r="51" spans="1:9" ht="15.75">
      <c r="A51" s="30"/>
      <c r="B51" s="12" t="s">
        <v>26</v>
      </c>
      <c r="C51" s="30"/>
      <c r="D51" s="30"/>
      <c r="E51" s="13"/>
      <c r="F51" s="14"/>
      <c r="G51" s="15"/>
      <c r="H51" s="6"/>
      <c r="I51" s="67"/>
    </row>
    <row r="52" spans="1:6" ht="15.75">
      <c r="A52" s="1"/>
      <c r="B52" s="2"/>
      <c r="C52" s="1"/>
      <c r="D52" s="1"/>
      <c r="E52" s="3"/>
      <c r="F52" s="3"/>
    </row>
    <row r="53" spans="1:6" ht="15.75">
      <c r="A53" s="1"/>
      <c r="B53" s="2"/>
      <c r="C53" s="1"/>
      <c r="D53" s="1"/>
      <c r="E53" s="3"/>
      <c r="F53" s="3"/>
    </row>
    <row r="54" spans="1:6" ht="15.75">
      <c r="A54" s="1"/>
      <c r="B54" s="2"/>
      <c r="C54" s="1"/>
      <c r="D54" s="1"/>
      <c r="E54" s="3"/>
      <c r="F54" s="3"/>
    </row>
    <row r="55" spans="1:9" ht="20.25">
      <c r="A55" s="168" t="s">
        <v>28</v>
      </c>
      <c r="B55" s="168"/>
      <c r="C55" s="168"/>
      <c r="D55" s="168"/>
      <c r="E55" s="168"/>
      <c r="F55" s="168"/>
      <c r="G55" s="168"/>
      <c r="H55" s="168"/>
      <c r="I55" s="50"/>
    </row>
    <row r="56" spans="1:9" ht="20.25">
      <c r="A56" s="168"/>
      <c r="B56" s="168"/>
      <c r="C56" s="168"/>
      <c r="D56" s="168"/>
      <c r="E56" s="168"/>
      <c r="F56" s="168"/>
      <c r="G56" s="168"/>
      <c r="H56" s="168"/>
      <c r="I56" s="50"/>
    </row>
    <row r="57" spans="1:12" ht="18.75">
      <c r="A57" s="168"/>
      <c r="B57" s="168"/>
      <c r="C57" s="168"/>
      <c r="D57" s="168"/>
      <c r="E57" s="168"/>
      <c r="F57" s="168"/>
      <c r="G57" s="168"/>
      <c r="H57" s="168"/>
      <c r="I57" s="79" t="s">
        <v>73</v>
      </c>
      <c r="J57" s="82" t="s">
        <v>70</v>
      </c>
      <c r="K57" s="82" t="s">
        <v>71</v>
      </c>
      <c r="L57" s="82" t="s">
        <v>72</v>
      </c>
    </row>
    <row r="58" spans="1:12" ht="18.75">
      <c r="A58" s="171" t="s">
        <v>11</v>
      </c>
      <c r="B58" s="171"/>
      <c r="C58" s="171"/>
      <c r="D58" s="171"/>
      <c r="E58" s="171"/>
      <c r="F58" s="171"/>
      <c r="G58" s="171"/>
      <c r="H58" s="171"/>
      <c r="I58" s="81">
        <v>148940.59</v>
      </c>
      <c r="J58" s="82">
        <v>7611.6</v>
      </c>
      <c r="K58" s="82">
        <v>5</v>
      </c>
      <c r="L58" s="86">
        <f>(K58*J58*12)+I58</f>
        <v>605636.59</v>
      </c>
    </row>
    <row r="60" spans="1:9" ht="47.25">
      <c r="A60" s="4" t="s">
        <v>0</v>
      </c>
      <c r="B60" s="94" t="s">
        <v>1</v>
      </c>
      <c r="C60" s="94" t="s">
        <v>2</v>
      </c>
      <c r="D60" s="94" t="s">
        <v>3</v>
      </c>
      <c r="E60" s="94" t="s">
        <v>4</v>
      </c>
      <c r="F60" s="94" t="s">
        <v>2</v>
      </c>
      <c r="G60" s="94" t="s">
        <v>3</v>
      </c>
      <c r="H60" s="94" t="s">
        <v>29</v>
      </c>
      <c r="I60" s="1"/>
    </row>
    <row r="61" spans="1:9" ht="15.75">
      <c r="A61" s="11">
        <v>1</v>
      </c>
      <c r="B61" s="113" t="s">
        <v>35</v>
      </c>
      <c r="C61" s="114" t="s">
        <v>8</v>
      </c>
      <c r="D61" s="115">
        <v>2</v>
      </c>
      <c r="E61" s="116">
        <v>280</v>
      </c>
      <c r="F61" s="114"/>
      <c r="G61" s="99"/>
      <c r="H61" s="100"/>
      <c r="I61" s="65"/>
    </row>
    <row r="62" spans="1:9" ht="15.75">
      <c r="A62" s="11">
        <v>2</v>
      </c>
      <c r="B62" s="113" t="s">
        <v>36</v>
      </c>
      <c r="C62" s="114" t="s">
        <v>8</v>
      </c>
      <c r="D62" s="115">
        <v>11</v>
      </c>
      <c r="E62" s="116">
        <v>115.41</v>
      </c>
      <c r="F62" s="114"/>
      <c r="G62" s="99"/>
      <c r="H62" s="99"/>
      <c r="I62" s="64"/>
    </row>
    <row r="63" spans="1:9" ht="15.75">
      <c r="A63" s="11">
        <v>3</v>
      </c>
      <c r="B63" s="113" t="s">
        <v>37</v>
      </c>
      <c r="C63" s="114" t="s">
        <v>9</v>
      </c>
      <c r="D63" s="115">
        <v>96</v>
      </c>
      <c r="E63" s="116">
        <v>150</v>
      </c>
      <c r="F63" s="114"/>
      <c r="G63" s="99"/>
      <c r="H63" s="99"/>
      <c r="I63" s="64"/>
    </row>
    <row r="64" spans="1:9" ht="15.75">
      <c r="A64" s="11">
        <v>4</v>
      </c>
      <c r="B64" s="113" t="s">
        <v>38</v>
      </c>
      <c r="C64" s="114" t="s">
        <v>9</v>
      </c>
      <c r="D64" s="115">
        <v>40</v>
      </c>
      <c r="E64" s="116">
        <v>50</v>
      </c>
      <c r="F64" s="114"/>
      <c r="G64" s="99"/>
      <c r="H64" s="99"/>
      <c r="I64" s="64"/>
    </row>
    <row r="65" spans="1:9" ht="31.5">
      <c r="A65" s="11">
        <v>5</v>
      </c>
      <c r="B65" s="117" t="s">
        <v>62</v>
      </c>
      <c r="C65" s="115" t="s">
        <v>8</v>
      </c>
      <c r="D65" s="115">
        <v>1</v>
      </c>
      <c r="E65" s="116">
        <v>12</v>
      </c>
      <c r="F65" s="114"/>
      <c r="G65" s="99"/>
      <c r="H65" s="99"/>
      <c r="I65" s="64"/>
    </row>
    <row r="66" spans="1:9" ht="47.25">
      <c r="A66" s="11">
        <v>6</v>
      </c>
      <c r="B66" s="118" t="s">
        <v>67</v>
      </c>
      <c r="C66" s="115"/>
      <c r="D66" s="115"/>
      <c r="E66" s="116">
        <v>20</v>
      </c>
      <c r="F66" s="114"/>
      <c r="G66" s="99"/>
      <c r="H66" s="99"/>
      <c r="I66" s="64"/>
    </row>
    <row r="67" spans="1:9" ht="31.5">
      <c r="A67" s="11">
        <v>7</v>
      </c>
      <c r="B67" s="113" t="s">
        <v>95</v>
      </c>
      <c r="C67" s="115" t="s">
        <v>74</v>
      </c>
      <c r="D67" s="115">
        <v>1</v>
      </c>
      <c r="E67" s="116">
        <v>12</v>
      </c>
      <c r="F67" s="114"/>
      <c r="G67" s="99"/>
      <c r="H67" s="99"/>
      <c r="I67" s="64"/>
    </row>
    <row r="68" spans="1:9" ht="15.75">
      <c r="A68" s="80">
        <v>8</v>
      </c>
      <c r="B68" s="113" t="s">
        <v>89</v>
      </c>
      <c r="C68" s="115" t="s">
        <v>9</v>
      </c>
      <c r="D68" s="115">
        <v>56</v>
      </c>
      <c r="E68" s="116">
        <v>55</v>
      </c>
      <c r="F68" s="114"/>
      <c r="G68" s="99"/>
      <c r="H68" s="99"/>
      <c r="I68" s="64"/>
    </row>
    <row r="69" spans="1:9" ht="31.5">
      <c r="A69" s="80">
        <v>9</v>
      </c>
      <c r="B69" s="113" t="s">
        <v>91</v>
      </c>
      <c r="C69" s="115" t="s">
        <v>8</v>
      </c>
      <c r="D69" s="115">
        <v>25</v>
      </c>
      <c r="E69" s="116">
        <v>21.25</v>
      </c>
      <c r="F69" s="114"/>
      <c r="G69" s="99"/>
      <c r="H69" s="99"/>
      <c r="I69" s="64"/>
    </row>
    <row r="70" spans="1:9" ht="15.75">
      <c r="A70" s="80">
        <v>10</v>
      </c>
      <c r="B70" s="113" t="s">
        <v>88</v>
      </c>
      <c r="C70" s="115" t="s">
        <v>8</v>
      </c>
      <c r="D70" s="115">
        <v>2</v>
      </c>
      <c r="E70" s="116">
        <v>30</v>
      </c>
      <c r="F70" s="114"/>
      <c r="G70" s="99"/>
      <c r="H70" s="99"/>
      <c r="I70" s="64"/>
    </row>
    <row r="71" spans="1:9" ht="15.75">
      <c r="A71" s="18"/>
      <c r="B71" s="107" t="s">
        <v>26</v>
      </c>
      <c r="C71" s="111"/>
      <c r="D71" s="111"/>
      <c r="E71" s="119">
        <f>SUM(E61:E70)</f>
        <v>745.66</v>
      </c>
      <c r="F71" s="119"/>
      <c r="G71" s="111"/>
      <c r="H71" s="120"/>
      <c r="I71" s="44"/>
    </row>
    <row r="72" spans="1:9" ht="15.75">
      <c r="A72" s="24"/>
      <c r="B72" s="20"/>
      <c r="C72" s="24"/>
      <c r="D72" s="24"/>
      <c r="E72" s="22"/>
      <c r="F72" s="22"/>
      <c r="G72" s="16"/>
      <c r="H72" s="16"/>
      <c r="I72" s="16"/>
    </row>
    <row r="73" spans="1:9" ht="20.25">
      <c r="A73" s="170" t="s">
        <v>28</v>
      </c>
      <c r="B73" s="170"/>
      <c r="C73" s="170"/>
      <c r="D73" s="170"/>
      <c r="E73" s="170"/>
      <c r="F73" s="170"/>
      <c r="G73" s="170"/>
      <c r="H73" s="170"/>
      <c r="I73" s="49"/>
    </row>
    <row r="74" spans="1:9" ht="20.25">
      <c r="A74" s="170"/>
      <c r="B74" s="170"/>
      <c r="C74" s="170"/>
      <c r="D74" s="170"/>
      <c r="E74" s="170"/>
      <c r="F74" s="170"/>
      <c r="G74" s="170"/>
      <c r="H74" s="170"/>
      <c r="I74" s="49"/>
    </row>
    <row r="75" spans="1:12" ht="18.75">
      <c r="A75" s="170"/>
      <c r="B75" s="170"/>
      <c r="C75" s="170"/>
      <c r="D75" s="170"/>
      <c r="E75" s="170"/>
      <c r="F75" s="170"/>
      <c r="G75" s="170"/>
      <c r="H75" s="170"/>
      <c r="I75" s="79" t="s">
        <v>73</v>
      </c>
      <c r="J75" s="82" t="s">
        <v>70</v>
      </c>
      <c r="K75" s="82" t="s">
        <v>71</v>
      </c>
      <c r="L75" s="82" t="s">
        <v>72</v>
      </c>
    </row>
    <row r="76" spans="1:12" ht="18.75">
      <c r="A76" s="176" t="s">
        <v>13</v>
      </c>
      <c r="B76" s="176"/>
      <c r="C76" s="176"/>
      <c r="D76" s="176"/>
      <c r="E76" s="176"/>
      <c r="F76" s="176"/>
      <c r="G76" s="176"/>
      <c r="H76" s="176"/>
      <c r="I76" s="81">
        <f>29415.49</f>
        <v>29415.49</v>
      </c>
      <c r="J76" s="82">
        <f>6279.6</f>
        <v>6279.6</v>
      </c>
      <c r="K76" s="82">
        <v>4</v>
      </c>
      <c r="L76" s="86">
        <f>(J76*K76*12)+I76</f>
        <v>330836.29000000004</v>
      </c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56.25">
      <c r="A78" s="25" t="s">
        <v>0</v>
      </c>
      <c r="B78" s="121" t="s">
        <v>1</v>
      </c>
      <c r="C78" s="121" t="s">
        <v>2</v>
      </c>
      <c r="D78" s="121" t="s">
        <v>3</v>
      </c>
      <c r="E78" s="121" t="s">
        <v>4</v>
      </c>
      <c r="F78" s="121" t="s">
        <v>2</v>
      </c>
      <c r="G78" s="121" t="s">
        <v>3</v>
      </c>
      <c r="H78" s="121" t="s">
        <v>29</v>
      </c>
      <c r="I78" s="73"/>
    </row>
    <row r="79" spans="1:9" ht="15.75">
      <c r="A79" s="8">
        <v>1</v>
      </c>
      <c r="B79" s="117" t="s">
        <v>12</v>
      </c>
      <c r="C79" s="115" t="s">
        <v>31</v>
      </c>
      <c r="D79" s="115">
        <v>48</v>
      </c>
      <c r="E79" s="116">
        <v>57.6</v>
      </c>
      <c r="F79" s="114"/>
      <c r="G79" s="122"/>
      <c r="H79" s="122"/>
      <c r="I79" s="74"/>
    </row>
    <row r="80" spans="1:9" ht="15.75">
      <c r="A80" s="8">
        <v>2</v>
      </c>
      <c r="B80" s="117" t="s">
        <v>54</v>
      </c>
      <c r="C80" s="114" t="s">
        <v>31</v>
      </c>
      <c r="D80" s="115">
        <v>8</v>
      </c>
      <c r="E80" s="116">
        <v>84</v>
      </c>
      <c r="F80" s="114"/>
      <c r="G80" s="122"/>
      <c r="H80" s="123"/>
      <c r="I80" s="75"/>
    </row>
    <row r="81" spans="1:9" ht="15.75">
      <c r="A81" s="8">
        <v>3</v>
      </c>
      <c r="B81" s="117" t="s">
        <v>55</v>
      </c>
      <c r="C81" s="115"/>
      <c r="D81" s="115"/>
      <c r="E81" s="116">
        <v>25</v>
      </c>
      <c r="F81" s="114"/>
      <c r="G81" s="122"/>
      <c r="H81" s="123"/>
      <c r="I81" s="75"/>
    </row>
    <row r="82" spans="1:9" ht="31.5">
      <c r="A82" s="8">
        <v>4</v>
      </c>
      <c r="B82" s="117" t="s">
        <v>60</v>
      </c>
      <c r="C82" s="115" t="s">
        <v>8</v>
      </c>
      <c r="D82" s="115">
        <v>1</v>
      </c>
      <c r="E82" s="116">
        <v>12</v>
      </c>
      <c r="F82" s="115"/>
      <c r="G82" s="122"/>
      <c r="H82" s="123"/>
      <c r="I82" s="75"/>
    </row>
    <row r="83" spans="1:9" ht="15.75">
      <c r="A83" s="8"/>
      <c r="B83" s="124"/>
      <c r="C83" s="115"/>
      <c r="D83" s="115"/>
      <c r="E83" s="116"/>
      <c r="F83" s="115"/>
      <c r="G83" s="122"/>
      <c r="H83" s="123"/>
      <c r="I83" s="75"/>
    </row>
    <row r="84" spans="1:9" ht="15.75">
      <c r="A84" s="8"/>
      <c r="B84" s="125" t="s">
        <v>26</v>
      </c>
      <c r="C84" s="115"/>
      <c r="D84" s="115"/>
      <c r="E84" s="126">
        <f>SUM(E79:E82)</f>
        <v>178.6</v>
      </c>
      <c r="F84" s="127"/>
      <c r="G84" s="128"/>
      <c r="H84" s="129"/>
      <c r="I84" s="7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9.5" customHeight="1">
      <c r="A86" s="175" t="s">
        <v>28</v>
      </c>
      <c r="B86" s="175"/>
      <c r="C86" s="175"/>
      <c r="D86" s="175"/>
      <c r="E86" s="175"/>
      <c r="F86" s="175"/>
      <c r="G86" s="175"/>
      <c r="H86" s="175"/>
      <c r="I86" s="51"/>
    </row>
    <row r="87" spans="1:12" ht="19.5" customHeight="1">
      <c r="A87" s="51"/>
      <c r="B87" s="51"/>
      <c r="C87" s="51"/>
      <c r="D87" s="51"/>
      <c r="E87" s="51"/>
      <c r="F87" s="51"/>
      <c r="G87" s="51"/>
      <c r="H87" s="51"/>
      <c r="I87" s="79" t="s">
        <v>73</v>
      </c>
      <c r="J87" s="82" t="s">
        <v>70</v>
      </c>
      <c r="K87" s="82" t="s">
        <v>71</v>
      </c>
      <c r="L87" s="82" t="s">
        <v>72</v>
      </c>
    </row>
    <row r="88" spans="1:12" ht="22.5" customHeight="1">
      <c r="A88" s="176" t="s">
        <v>15</v>
      </c>
      <c r="B88" s="176"/>
      <c r="C88" s="176"/>
      <c r="D88" s="176"/>
      <c r="E88" s="176"/>
      <c r="F88" s="176"/>
      <c r="G88" s="176"/>
      <c r="H88" s="176"/>
      <c r="I88" s="81">
        <f>13583.28</f>
        <v>13583.28</v>
      </c>
      <c r="J88" s="82">
        <f>1116</f>
        <v>1116</v>
      </c>
      <c r="K88" s="82">
        <v>2</v>
      </c>
      <c r="L88" s="86">
        <f>(J88*K88*12)+I88</f>
        <v>40367.28</v>
      </c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56.25">
      <c r="A90" s="140" t="s">
        <v>0</v>
      </c>
      <c r="B90" s="140" t="s">
        <v>1</v>
      </c>
      <c r="C90" s="140" t="s">
        <v>2</v>
      </c>
      <c r="D90" s="140" t="s">
        <v>3</v>
      </c>
      <c r="E90" s="140" t="s">
        <v>14</v>
      </c>
      <c r="F90" s="140"/>
      <c r="G90" s="146"/>
      <c r="H90" s="140" t="s">
        <v>29</v>
      </c>
      <c r="I90" s="70"/>
    </row>
    <row r="91" spans="1:9" ht="15.75" customHeight="1">
      <c r="A91" s="115">
        <v>1</v>
      </c>
      <c r="B91" s="113" t="s">
        <v>98</v>
      </c>
      <c r="C91" s="115" t="s">
        <v>9</v>
      </c>
      <c r="D91" s="115">
        <v>40</v>
      </c>
      <c r="E91" s="114">
        <v>52</v>
      </c>
      <c r="F91" s="115"/>
      <c r="G91" s="104"/>
      <c r="H91" s="99"/>
      <c r="I91" s="64"/>
    </row>
    <row r="92" spans="1:9" ht="15.75">
      <c r="A92" s="115"/>
      <c r="B92" s="113"/>
      <c r="C92" s="115"/>
      <c r="D92" s="115"/>
      <c r="E92" s="114"/>
      <c r="F92" s="114"/>
      <c r="G92" s="104"/>
      <c r="H92" s="105"/>
      <c r="I92" s="69"/>
    </row>
    <row r="93" spans="1:9" ht="15.75">
      <c r="A93" s="146"/>
      <c r="B93" s="161" t="s">
        <v>26</v>
      </c>
      <c r="C93" s="141"/>
      <c r="D93" s="146"/>
      <c r="E93" s="160">
        <f>SUM(E91:E92)</f>
        <v>52</v>
      </c>
      <c r="F93" s="160"/>
      <c r="G93" s="111"/>
      <c r="H93" s="120"/>
      <c r="I93" s="44"/>
    </row>
    <row r="94" spans="1:9" ht="15.75">
      <c r="A94" s="24"/>
      <c r="B94" s="42"/>
      <c r="C94" s="43"/>
      <c r="D94" s="24"/>
      <c r="E94" s="44"/>
      <c r="F94" s="45"/>
      <c r="G94" s="46"/>
      <c r="H94" s="44"/>
      <c r="I94" s="44"/>
    </row>
    <row r="95" spans="1:9" ht="15.75">
      <c r="A95" s="187" t="s">
        <v>32</v>
      </c>
      <c r="B95" s="188"/>
      <c r="C95" s="188"/>
      <c r="D95" s="188"/>
      <c r="E95" s="188"/>
      <c r="F95" s="188"/>
      <c r="G95" s="188"/>
      <c r="H95" s="189"/>
      <c r="I95" s="71"/>
    </row>
    <row r="96" spans="1:9" ht="15.75">
      <c r="A96" s="36">
        <v>1</v>
      </c>
      <c r="B96" s="37" t="s">
        <v>90</v>
      </c>
      <c r="C96" s="36" t="s">
        <v>8</v>
      </c>
      <c r="D96" s="36">
        <v>10</v>
      </c>
      <c r="E96" s="38"/>
      <c r="F96" s="39"/>
      <c r="G96" s="40"/>
      <c r="H96" s="41"/>
      <c r="I96" s="72"/>
    </row>
    <row r="97" spans="1:9" ht="15.75">
      <c r="A97" s="31"/>
      <c r="B97" s="9"/>
      <c r="C97" s="31"/>
      <c r="D97" s="31"/>
      <c r="E97" s="32"/>
      <c r="F97" s="7"/>
      <c r="G97" s="10"/>
      <c r="H97" s="5"/>
      <c r="I97" s="66"/>
    </row>
    <row r="98" spans="1:9" ht="15.75">
      <c r="A98" s="30"/>
      <c r="B98" s="12" t="s">
        <v>26</v>
      </c>
      <c r="C98" s="30"/>
      <c r="D98" s="30"/>
      <c r="E98" s="13"/>
      <c r="F98" s="14"/>
      <c r="G98" s="15"/>
      <c r="H98" s="6"/>
      <c r="I98" s="67"/>
    </row>
    <row r="99" spans="1:9" ht="15.75">
      <c r="A99" s="24"/>
      <c r="B99" s="42"/>
      <c r="C99" s="43"/>
      <c r="D99" s="24"/>
      <c r="E99" s="44"/>
      <c r="F99" s="45"/>
      <c r="G99" s="46"/>
      <c r="H99" s="44"/>
      <c r="I99" s="44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46.5" customHeight="1">
      <c r="A101" s="174" t="s">
        <v>28</v>
      </c>
      <c r="B101" s="174"/>
      <c r="C101" s="174"/>
      <c r="D101" s="174"/>
      <c r="E101" s="174"/>
      <c r="F101" s="174"/>
      <c r="G101" s="174"/>
      <c r="H101" s="174"/>
      <c r="I101" s="48"/>
    </row>
    <row r="102" spans="1:12" ht="16.5" customHeight="1">
      <c r="A102" s="48"/>
      <c r="B102" s="48"/>
      <c r="C102" s="48"/>
      <c r="D102" s="48"/>
      <c r="E102" s="48"/>
      <c r="F102" s="48"/>
      <c r="G102" s="48"/>
      <c r="H102" s="48"/>
      <c r="I102" s="79" t="s">
        <v>73</v>
      </c>
      <c r="J102" s="82" t="s">
        <v>70</v>
      </c>
      <c r="K102" s="82" t="s">
        <v>72</v>
      </c>
      <c r="L102" s="82"/>
    </row>
    <row r="103" spans="1:12" ht="18.75">
      <c r="A103" s="176" t="s">
        <v>16</v>
      </c>
      <c r="B103" s="176"/>
      <c r="C103" s="176"/>
      <c r="D103" s="176"/>
      <c r="E103" s="176"/>
      <c r="F103" s="176"/>
      <c r="G103" s="176"/>
      <c r="H103" s="176"/>
      <c r="I103" s="81">
        <f>6979.83</f>
        <v>6979.83</v>
      </c>
      <c r="J103" s="82">
        <v>1481.3</v>
      </c>
      <c r="K103" s="86">
        <f>(3*J103*4)+(5*J103*5)+(3*J103*3)+I103</f>
        <v>75119.63</v>
      </c>
      <c r="L103" s="89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47.25">
      <c r="A105" s="8" t="s">
        <v>0</v>
      </c>
      <c r="B105" s="115" t="s">
        <v>1</v>
      </c>
      <c r="C105" s="115" t="s">
        <v>2</v>
      </c>
      <c r="D105" s="115" t="s">
        <v>3</v>
      </c>
      <c r="E105" s="115" t="s">
        <v>4</v>
      </c>
      <c r="F105" s="115" t="s">
        <v>2</v>
      </c>
      <c r="G105" s="115" t="s">
        <v>3</v>
      </c>
      <c r="H105" s="115" t="s">
        <v>29</v>
      </c>
      <c r="I105" s="71"/>
    </row>
    <row r="106" spans="1:9" ht="31.5">
      <c r="A106" s="8">
        <v>1</v>
      </c>
      <c r="B106" s="117" t="s">
        <v>39</v>
      </c>
      <c r="C106" s="115" t="s">
        <v>9</v>
      </c>
      <c r="D106" s="115">
        <v>30</v>
      </c>
      <c r="E106" s="116">
        <v>40</v>
      </c>
      <c r="F106" s="114"/>
      <c r="G106" s="99"/>
      <c r="H106" s="100"/>
      <c r="I106" s="65"/>
    </row>
    <row r="107" spans="1:9" ht="31.5">
      <c r="A107" s="8">
        <v>2</v>
      </c>
      <c r="B107" s="117" t="s">
        <v>40</v>
      </c>
      <c r="C107" s="115" t="s">
        <v>8</v>
      </c>
      <c r="D107" s="115">
        <v>6</v>
      </c>
      <c r="E107" s="116">
        <v>7</v>
      </c>
      <c r="F107" s="114"/>
      <c r="G107" s="99"/>
      <c r="H107" s="100"/>
      <c r="I107" s="65"/>
    </row>
    <row r="108" spans="1:9" ht="39.75" customHeight="1">
      <c r="A108" s="8">
        <v>3</v>
      </c>
      <c r="B108" s="117" t="s">
        <v>41</v>
      </c>
      <c r="C108" s="115" t="s">
        <v>8</v>
      </c>
      <c r="D108" s="115">
        <v>12</v>
      </c>
      <c r="E108" s="116">
        <v>10</v>
      </c>
      <c r="F108" s="114"/>
      <c r="G108" s="99"/>
      <c r="H108" s="100"/>
      <c r="I108" s="65"/>
    </row>
    <row r="109" spans="1:9" ht="15.75">
      <c r="A109" s="8">
        <v>4</v>
      </c>
      <c r="B109" s="117" t="s">
        <v>42</v>
      </c>
      <c r="C109" s="115" t="s">
        <v>8</v>
      </c>
      <c r="D109" s="115">
        <v>1</v>
      </c>
      <c r="E109" s="116">
        <v>70</v>
      </c>
      <c r="F109" s="114"/>
      <c r="G109" s="99"/>
      <c r="H109" s="100"/>
      <c r="I109" s="65"/>
    </row>
    <row r="110" spans="1:9" ht="31.5">
      <c r="A110" s="8">
        <v>5</v>
      </c>
      <c r="B110" s="117" t="s">
        <v>63</v>
      </c>
      <c r="C110" s="115" t="s">
        <v>8</v>
      </c>
      <c r="D110" s="115">
        <v>1</v>
      </c>
      <c r="E110" s="116">
        <v>12</v>
      </c>
      <c r="F110" s="114"/>
      <c r="G110" s="99"/>
      <c r="H110" s="99"/>
      <c r="I110" s="64"/>
    </row>
    <row r="111" spans="1:9" ht="15.75">
      <c r="A111" s="54">
        <v>6</v>
      </c>
      <c r="B111" s="117" t="s">
        <v>75</v>
      </c>
      <c r="C111" s="115" t="s">
        <v>8</v>
      </c>
      <c r="D111" s="115">
        <v>1</v>
      </c>
      <c r="E111" s="116">
        <v>45</v>
      </c>
      <c r="F111" s="114"/>
      <c r="G111" s="99"/>
      <c r="H111" s="99"/>
      <c r="I111" s="64"/>
    </row>
    <row r="112" spans="1:9" ht="15.75">
      <c r="A112" s="92"/>
      <c r="B112" s="117"/>
      <c r="C112" s="115"/>
      <c r="D112" s="115"/>
      <c r="E112" s="116"/>
      <c r="F112" s="114"/>
      <c r="G112" s="99"/>
      <c r="H112" s="99"/>
      <c r="I112" s="64"/>
    </row>
    <row r="113" spans="1:9" ht="15.75">
      <c r="A113" s="26"/>
      <c r="B113" s="130" t="s">
        <v>26</v>
      </c>
      <c r="C113" s="131"/>
      <c r="D113" s="131"/>
      <c r="E113" s="129">
        <f>SUM(E106:E111)</f>
        <v>184</v>
      </c>
      <c r="F113" s="132"/>
      <c r="G113" s="133"/>
      <c r="H113" s="129"/>
      <c r="I113" s="7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44.25" customHeight="1">
      <c r="A115" s="174" t="s">
        <v>28</v>
      </c>
      <c r="B115" s="174"/>
      <c r="C115" s="174"/>
      <c r="D115" s="174"/>
      <c r="E115" s="174"/>
      <c r="F115" s="174"/>
      <c r="G115" s="174"/>
      <c r="H115" s="174"/>
      <c r="I115" s="48"/>
    </row>
    <row r="116" spans="1:12" ht="18.75">
      <c r="A116" s="176" t="s">
        <v>17</v>
      </c>
      <c r="B116" s="176"/>
      <c r="C116" s="176"/>
      <c r="D116" s="176"/>
      <c r="E116" s="176"/>
      <c r="F116" s="176"/>
      <c r="G116" s="176"/>
      <c r="H116" s="176"/>
      <c r="I116" s="79" t="s">
        <v>73</v>
      </c>
      <c r="J116" s="82" t="s">
        <v>70</v>
      </c>
      <c r="K116" s="82" t="s">
        <v>71</v>
      </c>
      <c r="L116" s="82" t="s">
        <v>72</v>
      </c>
    </row>
    <row r="117" spans="1:12" ht="18.75">
      <c r="A117" s="16"/>
      <c r="B117" s="16"/>
      <c r="C117" s="16"/>
      <c r="D117" s="16"/>
      <c r="E117" s="16"/>
      <c r="F117" s="16"/>
      <c r="G117" s="16"/>
      <c r="H117" s="16"/>
      <c r="I117" s="90">
        <v>-11479.4</v>
      </c>
      <c r="J117" s="82">
        <v>3842.8</v>
      </c>
      <c r="K117" s="82">
        <v>1.9</v>
      </c>
      <c r="L117" s="86">
        <f>(J117*K117*12)-11479.4</f>
        <v>76136.44</v>
      </c>
    </row>
    <row r="118" spans="1:9" ht="56.25">
      <c r="A118" s="140" t="s">
        <v>0</v>
      </c>
      <c r="B118" s="140" t="s">
        <v>1</v>
      </c>
      <c r="C118" s="140" t="s">
        <v>2</v>
      </c>
      <c r="D118" s="140" t="s">
        <v>3</v>
      </c>
      <c r="E118" s="140" t="s">
        <v>4</v>
      </c>
      <c r="F118" s="140" t="s">
        <v>2</v>
      </c>
      <c r="G118" s="140" t="s">
        <v>3</v>
      </c>
      <c r="H118" s="140" t="s">
        <v>29</v>
      </c>
      <c r="I118" s="70"/>
    </row>
    <row r="119" spans="1:9" ht="15.75">
      <c r="A119" s="94">
        <v>1</v>
      </c>
      <c r="B119" s="118" t="s">
        <v>96</v>
      </c>
      <c r="C119" s="94" t="s">
        <v>9</v>
      </c>
      <c r="D119" s="94">
        <v>30</v>
      </c>
      <c r="E119" s="134">
        <v>45</v>
      </c>
      <c r="F119" s="138"/>
      <c r="G119" s="141"/>
      <c r="H119" s="142"/>
      <c r="I119" s="77"/>
    </row>
    <row r="120" spans="1:9" ht="31.5">
      <c r="A120" s="94">
        <v>2</v>
      </c>
      <c r="B120" s="118" t="s">
        <v>97</v>
      </c>
      <c r="C120" s="94" t="s">
        <v>8</v>
      </c>
      <c r="D120" s="94">
        <v>2</v>
      </c>
      <c r="E120" s="134">
        <v>24</v>
      </c>
      <c r="F120" s="138"/>
      <c r="G120" s="141"/>
      <c r="H120" s="141"/>
      <c r="I120" s="43"/>
    </row>
    <row r="121" spans="1:9" ht="15.75">
      <c r="A121" s="94"/>
      <c r="B121" s="118"/>
      <c r="C121" s="94"/>
      <c r="D121" s="94"/>
      <c r="E121" s="134"/>
      <c r="F121" s="138"/>
      <c r="G121" s="141"/>
      <c r="H121" s="141"/>
      <c r="I121" s="43"/>
    </row>
    <row r="122" spans="1:9" ht="15.75">
      <c r="A122" s="146"/>
      <c r="B122" s="107" t="s">
        <v>26</v>
      </c>
      <c r="C122" s="186">
        <f>SUM(E119:E121)</f>
        <v>69</v>
      </c>
      <c r="D122" s="186"/>
      <c r="E122" s="186"/>
      <c r="F122" s="160"/>
      <c r="G122" s="146"/>
      <c r="H122" s="109"/>
      <c r="I122" s="47"/>
    </row>
    <row r="123" spans="1:9" ht="15.75">
      <c r="A123" s="24"/>
      <c r="B123" s="20"/>
      <c r="C123" s="44"/>
      <c r="D123" s="44"/>
      <c r="E123" s="44"/>
      <c r="F123" s="45"/>
      <c r="G123" s="24"/>
      <c r="H123" s="47"/>
      <c r="I123" s="47"/>
    </row>
    <row r="124" spans="1:9" ht="15.75">
      <c r="A124" s="187" t="s">
        <v>32</v>
      </c>
      <c r="B124" s="188"/>
      <c r="C124" s="188"/>
      <c r="D124" s="188"/>
      <c r="E124" s="188"/>
      <c r="F124" s="188"/>
      <c r="G124" s="188"/>
      <c r="H124" s="189"/>
      <c r="I124" s="71"/>
    </row>
    <row r="125" spans="1:9" ht="15.75">
      <c r="A125" s="36">
        <v>1</v>
      </c>
      <c r="B125" s="37" t="s">
        <v>66</v>
      </c>
      <c r="C125" s="36"/>
      <c r="D125" s="36"/>
      <c r="E125" s="38"/>
      <c r="F125" s="39"/>
      <c r="G125" s="40"/>
      <c r="H125" s="41"/>
      <c r="I125" s="66"/>
    </row>
    <row r="126" spans="1:9" ht="15.75">
      <c r="A126" s="31"/>
      <c r="B126" s="9"/>
      <c r="C126" s="31"/>
      <c r="D126" s="31"/>
      <c r="E126" s="32"/>
      <c r="F126" s="7"/>
      <c r="G126" s="10"/>
      <c r="H126" s="5"/>
      <c r="I126" s="66"/>
    </row>
    <row r="127" spans="1:9" ht="15.75">
      <c r="A127" s="30"/>
      <c r="B127" s="12" t="s">
        <v>26</v>
      </c>
      <c r="C127" s="30"/>
      <c r="D127" s="30"/>
      <c r="E127" s="13"/>
      <c r="F127" s="14"/>
      <c r="G127" s="15"/>
      <c r="H127" s="6"/>
      <c r="I127" s="67"/>
    </row>
    <row r="128" spans="1:9" ht="15.75">
      <c r="A128" s="24"/>
      <c r="B128" s="20"/>
      <c r="C128" s="44"/>
      <c r="D128" s="44"/>
      <c r="E128" s="44"/>
      <c r="F128" s="45"/>
      <c r="G128" s="24"/>
      <c r="H128" s="47"/>
      <c r="I128" s="47"/>
    </row>
    <row r="129" spans="1:9" ht="15">
      <c r="A129" s="16"/>
      <c r="B129" s="16"/>
      <c r="C129" s="16"/>
      <c r="D129" s="16"/>
      <c r="E129" s="27"/>
      <c r="F129" s="27"/>
      <c r="G129" s="16"/>
      <c r="H129" s="16"/>
      <c r="I129" s="16"/>
    </row>
    <row r="130" spans="1:9" ht="42" customHeight="1">
      <c r="A130" s="174" t="s">
        <v>34</v>
      </c>
      <c r="B130" s="174"/>
      <c r="C130" s="174"/>
      <c r="D130" s="174"/>
      <c r="E130" s="174"/>
      <c r="F130" s="174"/>
      <c r="G130" s="174"/>
      <c r="H130" s="174"/>
      <c r="I130" s="48"/>
    </row>
    <row r="131" spans="1:12" ht="18.75">
      <c r="A131" s="176" t="s">
        <v>19</v>
      </c>
      <c r="B131" s="176"/>
      <c r="C131" s="176"/>
      <c r="D131" s="176"/>
      <c r="E131" s="176"/>
      <c r="F131" s="176"/>
      <c r="G131" s="176"/>
      <c r="H131" s="176"/>
      <c r="I131" s="79" t="s">
        <v>73</v>
      </c>
      <c r="J131" s="82" t="s">
        <v>70</v>
      </c>
      <c r="K131" s="82" t="s">
        <v>71</v>
      </c>
      <c r="L131" s="82" t="s">
        <v>72</v>
      </c>
    </row>
    <row r="132" spans="1:12" ht="18.75">
      <c r="A132" s="16"/>
      <c r="B132" s="16"/>
      <c r="C132" s="16"/>
      <c r="D132" s="16"/>
      <c r="E132" s="16"/>
      <c r="F132" s="16"/>
      <c r="G132" s="16"/>
      <c r="H132" s="16"/>
      <c r="I132" s="81">
        <f>13276.47</f>
        <v>13276.47</v>
      </c>
      <c r="J132" s="85">
        <v>2840.6</v>
      </c>
      <c r="K132" s="82">
        <v>5</v>
      </c>
      <c r="L132" s="86">
        <f>(J132*K132*12)+I132</f>
        <v>183712.47</v>
      </c>
    </row>
    <row r="133" spans="1:9" ht="47.25">
      <c r="A133" s="11" t="s">
        <v>0</v>
      </c>
      <c r="B133" s="94" t="s">
        <v>1</v>
      </c>
      <c r="C133" s="94" t="s">
        <v>2</v>
      </c>
      <c r="D133" s="94" t="s">
        <v>3</v>
      </c>
      <c r="E133" s="94" t="s">
        <v>4</v>
      </c>
      <c r="F133" s="94" t="s">
        <v>2</v>
      </c>
      <c r="G133" s="94" t="s">
        <v>3</v>
      </c>
      <c r="H133" s="94" t="s">
        <v>29</v>
      </c>
      <c r="I133" s="68"/>
    </row>
    <row r="134" spans="1:9" ht="31.5">
      <c r="A134" s="11">
        <v>1</v>
      </c>
      <c r="B134" s="118" t="s">
        <v>49</v>
      </c>
      <c r="C134" s="94"/>
      <c r="D134" s="94" t="s">
        <v>93</v>
      </c>
      <c r="E134" s="134">
        <v>25</v>
      </c>
      <c r="F134" s="114"/>
      <c r="G134" s="99"/>
      <c r="H134" s="100"/>
      <c r="I134" s="65"/>
    </row>
    <row r="135" spans="1:9" ht="15.75">
      <c r="A135" s="11">
        <v>2</v>
      </c>
      <c r="B135" s="118" t="s">
        <v>50</v>
      </c>
      <c r="C135" s="94" t="s">
        <v>31</v>
      </c>
      <c r="D135" s="94">
        <v>1</v>
      </c>
      <c r="E135" s="134">
        <v>25</v>
      </c>
      <c r="F135" s="114"/>
      <c r="G135" s="99"/>
      <c r="H135" s="100"/>
      <c r="I135" s="65"/>
    </row>
    <row r="136" spans="1:9" ht="31.5">
      <c r="A136" s="11">
        <v>3</v>
      </c>
      <c r="B136" s="118" t="s">
        <v>51</v>
      </c>
      <c r="C136" s="94"/>
      <c r="D136" s="94" t="s">
        <v>93</v>
      </c>
      <c r="E136" s="134">
        <v>15</v>
      </c>
      <c r="F136" s="114"/>
      <c r="G136" s="99"/>
      <c r="H136" s="100"/>
      <c r="I136" s="65"/>
    </row>
    <row r="137" spans="1:9" ht="47.25">
      <c r="A137" s="30">
        <v>4</v>
      </c>
      <c r="B137" s="118" t="s">
        <v>68</v>
      </c>
      <c r="C137" s="94"/>
      <c r="D137" s="94"/>
      <c r="E137" s="134">
        <v>20</v>
      </c>
      <c r="F137" s="114"/>
      <c r="G137" s="99"/>
      <c r="H137" s="100"/>
      <c r="I137" s="65"/>
    </row>
    <row r="138" spans="1:9" ht="15.75">
      <c r="A138" s="11">
        <v>5</v>
      </c>
      <c r="B138" s="118" t="s">
        <v>18</v>
      </c>
      <c r="C138" s="94" t="s">
        <v>27</v>
      </c>
      <c r="D138" s="94">
        <v>180</v>
      </c>
      <c r="E138" s="134">
        <v>180</v>
      </c>
      <c r="F138" s="114"/>
      <c r="G138" s="99"/>
      <c r="H138" s="100"/>
      <c r="I138" s="65"/>
    </row>
    <row r="139" spans="1:9" ht="31.5">
      <c r="A139" s="11">
        <v>6</v>
      </c>
      <c r="B139" s="118" t="s">
        <v>52</v>
      </c>
      <c r="C139" s="94"/>
      <c r="D139" s="94"/>
      <c r="E139" s="134" t="s">
        <v>93</v>
      </c>
      <c r="F139" s="114"/>
      <c r="G139" s="99"/>
      <c r="H139" s="100"/>
      <c r="I139" s="65"/>
    </row>
    <row r="140" spans="1:9" ht="31.5">
      <c r="A140" s="11">
        <v>7</v>
      </c>
      <c r="B140" s="118" t="s">
        <v>53</v>
      </c>
      <c r="C140" s="94"/>
      <c r="D140" s="94" t="s">
        <v>93</v>
      </c>
      <c r="E140" s="134">
        <v>50</v>
      </c>
      <c r="F140" s="114"/>
      <c r="G140" s="99"/>
      <c r="H140" s="100"/>
      <c r="I140" s="65"/>
    </row>
    <row r="141" spans="1:9" ht="15.75">
      <c r="A141" s="91"/>
      <c r="B141" s="118"/>
      <c r="C141" s="94"/>
      <c r="D141" s="94"/>
      <c r="E141" s="134"/>
      <c r="F141" s="114"/>
      <c r="G141" s="99"/>
      <c r="H141" s="100"/>
      <c r="I141" s="65"/>
    </row>
    <row r="142" spans="1:9" ht="15.75">
      <c r="A142" s="18"/>
      <c r="B142" s="135" t="s">
        <v>26</v>
      </c>
      <c r="C142" s="136"/>
      <c r="D142" s="136"/>
      <c r="E142" s="137">
        <f>E134+E135+E136+E137+E138+E140</f>
        <v>315</v>
      </c>
      <c r="F142" s="119"/>
      <c r="G142" s="111"/>
      <c r="H142" s="120"/>
      <c r="I142" s="44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45.75" customHeight="1">
      <c r="A144" s="174" t="s">
        <v>28</v>
      </c>
      <c r="B144" s="174"/>
      <c r="C144" s="174"/>
      <c r="D144" s="174"/>
      <c r="E144" s="174"/>
      <c r="F144" s="174"/>
      <c r="G144" s="174"/>
      <c r="H144" s="174"/>
      <c r="I144" s="48"/>
    </row>
    <row r="145" spans="1:12" ht="18.75">
      <c r="A145" s="176" t="s">
        <v>21</v>
      </c>
      <c r="B145" s="176"/>
      <c r="C145" s="176"/>
      <c r="D145" s="176"/>
      <c r="E145" s="176"/>
      <c r="F145" s="176"/>
      <c r="G145" s="176"/>
      <c r="H145" s="176"/>
      <c r="I145" s="79" t="s">
        <v>73</v>
      </c>
      <c r="J145" s="82" t="s">
        <v>70</v>
      </c>
      <c r="K145" s="82" t="s">
        <v>71</v>
      </c>
      <c r="L145" s="82" t="s">
        <v>72</v>
      </c>
    </row>
    <row r="146" spans="1:12" ht="18.75">
      <c r="A146" s="16"/>
      <c r="B146" s="16"/>
      <c r="C146" s="16"/>
      <c r="D146" s="16"/>
      <c r="E146" s="16"/>
      <c r="F146" s="16"/>
      <c r="G146" s="16"/>
      <c r="H146" s="16"/>
      <c r="I146" s="81">
        <f>40580.35</f>
        <v>40580.35</v>
      </c>
      <c r="J146" s="85">
        <v>1781</v>
      </c>
      <c r="K146" s="82">
        <v>8</v>
      </c>
      <c r="L146" s="86">
        <f>(J146*K146*12)+I146</f>
        <v>211556.35</v>
      </c>
    </row>
    <row r="147" spans="1:9" ht="47.25">
      <c r="A147" s="11" t="s">
        <v>0</v>
      </c>
      <c r="B147" s="94" t="s">
        <v>1</v>
      </c>
      <c r="C147" s="94" t="s">
        <v>2</v>
      </c>
      <c r="D147" s="94" t="s">
        <v>3</v>
      </c>
      <c r="E147" s="94" t="s">
        <v>4</v>
      </c>
      <c r="F147" s="94" t="s">
        <v>2</v>
      </c>
      <c r="G147" s="94" t="s">
        <v>3</v>
      </c>
      <c r="H147" s="94" t="s">
        <v>29</v>
      </c>
      <c r="I147" s="68"/>
    </row>
    <row r="148" spans="1:9" ht="15.75">
      <c r="A148" s="11">
        <v>1</v>
      </c>
      <c r="B148" s="118" t="s">
        <v>33</v>
      </c>
      <c r="C148" s="94" t="s">
        <v>8</v>
      </c>
      <c r="D148" s="94">
        <v>3</v>
      </c>
      <c r="E148" s="134">
        <v>120</v>
      </c>
      <c r="F148" s="138"/>
      <c r="G148" s="99"/>
      <c r="H148" s="99"/>
      <c r="I148" s="64"/>
    </row>
    <row r="149" spans="1:9" ht="15.75">
      <c r="A149" s="11">
        <v>2</v>
      </c>
      <c r="B149" s="118" t="s">
        <v>20</v>
      </c>
      <c r="C149" s="94" t="s">
        <v>9</v>
      </c>
      <c r="D149" s="94">
        <v>40</v>
      </c>
      <c r="E149" s="134">
        <v>70</v>
      </c>
      <c r="F149" s="138"/>
      <c r="G149" s="99"/>
      <c r="H149" s="99"/>
      <c r="I149" s="64"/>
    </row>
    <row r="150" spans="1:9" ht="31.5">
      <c r="A150" s="11">
        <v>3</v>
      </c>
      <c r="B150" s="118" t="s">
        <v>58</v>
      </c>
      <c r="C150" s="115" t="s">
        <v>9</v>
      </c>
      <c r="D150" s="115">
        <v>30</v>
      </c>
      <c r="E150" s="114">
        <v>30</v>
      </c>
      <c r="F150" s="114"/>
      <c r="G150" s="99"/>
      <c r="H150" s="100"/>
      <c r="I150" s="65"/>
    </row>
    <row r="151" spans="1:9" ht="15.75">
      <c r="A151" s="11">
        <v>4</v>
      </c>
      <c r="B151" s="118" t="s">
        <v>30</v>
      </c>
      <c r="C151" s="94" t="s">
        <v>8</v>
      </c>
      <c r="D151" s="94">
        <v>3</v>
      </c>
      <c r="E151" s="134">
        <v>30</v>
      </c>
      <c r="F151" s="138"/>
      <c r="G151" s="139"/>
      <c r="H151" s="100"/>
      <c r="I151" s="65"/>
    </row>
    <row r="152" spans="1:9" ht="15.75">
      <c r="A152" s="11">
        <v>5</v>
      </c>
      <c r="B152" s="118" t="s">
        <v>59</v>
      </c>
      <c r="C152" s="94"/>
      <c r="D152" s="94"/>
      <c r="E152" s="134">
        <v>20</v>
      </c>
      <c r="F152" s="138"/>
      <c r="G152" s="139"/>
      <c r="H152" s="100"/>
      <c r="I152" s="65"/>
    </row>
    <row r="153" spans="1:9" ht="15.75">
      <c r="A153" s="53">
        <v>6</v>
      </c>
      <c r="B153" s="118" t="s">
        <v>76</v>
      </c>
      <c r="C153" s="94" t="s">
        <v>9</v>
      </c>
      <c r="D153" s="94">
        <v>18</v>
      </c>
      <c r="E153" s="134">
        <v>25</v>
      </c>
      <c r="F153" s="138"/>
      <c r="G153" s="139"/>
      <c r="H153" s="100"/>
      <c r="I153" s="65"/>
    </row>
    <row r="154" spans="1:9" ht="15.75">
      <c r="A154" s="11"/>
      <c r="B154" s="118"/>
      <c r="C154" s="94"/>
      <c r="D154" s="94"/>
      <c r="E154" s="134"/>
      <c r="F154" s="138"/>
      <c r="G154" s="139"/>
      <c r="H154" s="100"/>
      <c r="I154" s="65"/>
    </row>
    <row r="155" spans="1:9" ht="15.75">
      <c r="A155" s="28"/>
      <c r="B155" s="135" t="s">
        <v>26</v>
      </c>
      <c r="C155" s="136"/>
      <c r="D155" s="136"/>
      <c r="E155" s="137">
        <f>SUM(E148:E153)</f>
        <v>295</v>
      </c>
      <c r="F155" s="119"/>
      <c r="G155" s="99"/>
      <c r="H155" s="129">
        <f>H152+H150+H149+H148+H154</f>
        <v>0</v>
      </c>
      <c r="I155" s="7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44.25" customHeight="1">
      <c r="A157" s="174" t="s">
        <v>28</v>
      </c>
      <c r="B157" s="174"/>
      <c r="C157" s="174"/>
      <c r="D157" s="174"/>
      <c r="E157" s="174"/>
      <c r="F157" s="174"/>
      <c r="G157" s="174"/>
      <c r="H157" s="174"/>
      <c r="I157" s="48"/>
    </row>
    <row r="158" spans="1:12" ht="18.75">
      <c r="A158" s="176" t="s">
        <v>22</v>
      </c>
      <c r="B158" s="176"/>
      <c r="C158" s="176"/>
      <c r="D158" s="176"/>
      <c r="E158" s="176"/>
      <c r="F158" s="176"/>
      <c r="G158" s="176"/>
      <c r="H158" s="176"/>
      <c r="I158" s="79" t="s">
        <v>73</v>
      </c>
      <c r="J158" s="82" t="s">
        <v>70</v>
      </c>
      <c r="K158" s="82" t="s">
        <v>71</v>
      </c>
      <c r="L158" s="82" t="s">
        <v>72</v>
      </c>
    </row>
    <row r="159" spans="1:12" ht="18.75">
      <c r="A159" s="16"/>
      <c r="B159" s="16"/>
      <c r="C159" s="16"/>
      <c r="D159" s="16"/>
      <c r="E159" s="16"/>
      <c r="F159" s="16"/>
      <c r="G159" s="16"/>
      <c r="H159" s="16"/>
      <c r="I159" s="81">
        <f>36574.16</f>
        <v>36574.16</v>
      </c>
      <c r="J159" s="85">
        <v>7125.2</v>
      </c>
      <c r="K159" s="82">
        <v>2.5</v>
      </c>
      <c r="L159" s="86">
        <f>(J159*K159*12)+I159</f>
        <v>250330.16</v>
      </c>
    </row>
    <row r="160" spans="1:12" ht="56.25">
      <c r="A160" s="23" t="s">
        <v>0</v>
      </c>
      <c r="B160" s="140" t="s">
        <v>1</v>
      </c>
      <c r="C160" s="140" t="s">
        <v>2</v>
      </c>
      <c r="D160" s="140" t="s">
        <v>3</v>
      </c>
      <c r="E160" s="140" t="s">
        <v>4</v>
      </c>
      <c r="F160" s="140" t="s">
        <v>2</v>
      </c>
      <c r="G160" s="140" t="s">
        <v>3</v>
      </c>
      <c r="H160" s="140" t="s">
        <v>29</v>
      </c>
      <c r="I160" s="70"/>
      <c r="J160" s="89"/>
      <c r="K160" s="89"/>
      <c r="L160" s="89"/>
    </row>
    <row r="161" spans="1:9" ht="15.75">
      <c r="A161" s="11">
        <v>1</v>
      </c>
      <c r="B161" s="118" t="s">
        <v>44</v>
      </c>
      <c r="C161" s="94"/>
      <c r="D161" s="94"/>
      <c r="E161" s="134">
        <v>20</v>
      </c>
      <c r="F161" s="138"/>
      <c r="G161" s="141"/>
      <c r="H161" s="142"/>
      <c r="I161" s="77"/>
    </row>
    <row r="162" spans="1:9" ht="31.5">
      <c r="A162" s="11">
        <v>2</v>
      </c>
      <c r="B162" s="118" t="s">
        <v>45</v>
      </c>
      <c r="C162" s="94" t="s">
        <v>8</v>
      </c>
      <c r="D162" s="94">
        <v>4</v>
      </c>
      <c r="E162" s="134">
        <v>20</v>
      </c>
      <c r="F162" s="114"/>
      <c r="G162" s="122"/>
      <c r="H162" s="123"/>
      <c r="I162" s="75"/>
    </row>
    <row r="163" spans="1:9" ht="15.75">
      <c r="A163" s="11">
        <v>3</v>
      </c>
      <c r="B163" s="118" t="s">
        <v>46</v>
      </c>
      <c r="C163" s="94" t="s">
        <v>47</v>
      </c>
      <c r="D163" s="94">
        <v>30</v>
      </c>
      <c r="E163" s="134">
        <v>45</v>
      </c>
      <c r="F163" s="114"/>
      <c r="G163" s="122"/>
      <c r="H163" s="123"/>
      <c r="I163" s="75"/>
    </row>
    <row r="164" spans="1:9" ht="15.75">
      <c r="A164" s="11">
        <v>4</v>
      </c>
      <c r="B164" s="118" t="s">
        <v>5</v>
      </c>
      <c r="C164" s="94"/>
      <c r="D164" s="94"/>
      <c r="E164" s="134">
        <v>10.5</v>
      </c>
      <c r="F164" s="114"/>
      <c r="G164" s="122"/>
      <c r="H164" s="122"/>
      <c r="I164" s="74"/>
    </row>
    <row r="165" spans="1:9" ht="31.5">
      <c r="A165" s="11">
        <v>5</v>
      </c>
      <c r="B165" s="118" t="s">
        <v>48</v>
      </c>
      <c r="C165" s="94"/>
      <c r="D165" s="94"/>
      <c r="E165" s="134">
        <v>15</v>
      </c>
      <c r="F165" s="138"/>
      <c r="G165" s="141"/>
      <c r="H165" s="142"/>
      <c r="I165" s="77"/>
    </row>
    <row r="166" spans="1:9" ht="31.5">
      <c r="A166" s="11">
        <v>6</v>
      </c>
      <c r="B166" s="117" t="s">
        <v>60</v>
      </c>
      <c r="C166" s="115" t="s">
        <v>8</v>
      </c>
      <c r="D166" s="115">
        <v>1</v>
      </c>
      <c r="E166" s="116">
        <v>12</v>
      </c>
      <c r="F166" s="138"/>
      <c r="G166" s="122"/>
      <c r="H166" s="142"/>
      <c r="I166" s="77"/>
    </row>
    <row r="167" spans="1:9" ht="15.75">
      <c r="A167" s="11"/>
      <c r="B167" s="118"/>
      <c r="C167" s="94"/>
      <c r="D167" s="94"/>
      <c r="E167" s="134"/>
      <c r="F167" s="138"/>
      <c r="G167" s="122"/>
      <c r="H167" s="142"/>
      <c r="I167" s="77"/>
    </row>
    <row r="168" spans="1:9" ht="15.75">
      <c r="A168" s="11"/>
      <c r="B168" s="107" t="s">
        <v>26</v>
      </c>
      <c r="C168" s="143"/>
      <c r="D168" s="143"/>
      <c r="E168" s="144">
        <f>SUM(E161:E167)</f>
        <v>122.5</v>
      </c>
      <c r="F168" s="145"/>
      <c r="G168" s="146"/>
      <c r="H168" s="120"/>
      <c r="I168" s="44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42" customHeight="1">
      <c r="A170" s="174" t="s">
        <v>28</v>
      </c>
      <c r="B170" s="174"/>
      <c r="C170" s="174"/>
      <c r="D170" s="174"/>
      <c r="E170" s="174"/>
      <c r="F170" s="174"/>
      <c r="G170" s="174"/>
      <c r="H170" s="174"/>
      <c r="I170" s="48"/>
    </row>
    <row r="171" spans="1:9" ht="6" customHeight="1">
      <c r="A171" s="184"/>
      <c r="B171" s="184"/>
      <c r="C171" s="184"/>
      <c r="D171" s="184"/>
      <c r="E171" s="184"/>
      <c r="F171" s="184"/>
      <c r="G171" s="184"/>
      <c r="H171" s="184"/>
      <c r="I171" s="52"/>
    </row>
    <row r="172" spans="1:12" ht="18.75">
      <c r="A172" s="176" t="s">
        <v>23</v>
      </c>
      <c r="B172" s="176"/>
      <c r="C172" s="176"/>
      <c r="D172" s="176"/>
      <c r="E172" s="176"/>
      <c r="F172" s="176"/>
      <c r="G172" s="176"/>
      <c r="H172" s="176"/>
      <c r="I172" s="79" t="s">
        <v>73</v>
      </c>
      <c r="J172" s="82" t="s">
        <v>70</v>
      </c>
      <c r="K172" s="82" t="s">
        <v>71</v>
      </c>
      <c r="L172" s="82" t="s">
        <v>72</v>
      </c>
    </row>
    <row r="173" spans="1:12" ht="18.75">
      <c r="A173" s="16"/>
      <c r="B173" s="16"/>
      <c r="C173" s="16"/>
      <c r="D173" s="16"/>
      <c r="E173" s="16"/>
      <c r="F173" s="16"/>
      <c r="G173" s="16"/>
      <c r="H173" s="16"/>
      <c r="I173" s="90">
        <f>-16188.75</f>
        <v>-16188.75</v>
      </c>
      <c r="J173" s="85">
        <v>2464.9</v>
      </c>
      <c r="K173" s="82">
        <v>5</v>
      </c>
      <c r="L173" s="82">
        <f>(J173*K173*12)-16188.75</f>
        <v>131705.25</v>
      </c>
    </row>
    <row r="174" spans="1:9" ht="56.25">
      <c r="A174" s="23" t="s">
        <v>0</v>
      </c>
      <c r="B174" s="140" t="s">
        <v>1</v>
      </c>
      <c r="C174" s="140" t="s">
        <v>2</v>
      </c>
      <c r="D174" s="140" t="s">
        <v>3</v>
      </c>
      <c r="E174" s="140" t="s">
        <v>4</v>
      </c>
      <c r="F174" s="140" t="s">
        <v>2</v>
      </c>
      <c r="G174" s="140" t="s">
        <v>3</v>
      </c>
      <c r="H174" s="140" t="s">
        <v>29</v>
      </c>
      <c r="I174" s="70"/>
    </row>
    <row r="175" spans="1:9" ht="31.5">
      <c r="A175" s="11">
        <v>1</v>
      </c>
      <c r="B175" s="118" t="s">
        <v>56</v>
      </c>
      <c r="C175" s="115" t="s">
        <v>27</v>
      </c>
      <c r="D175" s="115">
        <v>50</v>
      </c>
      <c r="E175" s="116">
        <v>60</v>
      </c>
      <c r="F175" s="114"/>
      <c r="G175" s="99"/>
      <c r="H175" s="105"/>
      <c r="I175" s="69"/>
    </row>
    <row r="176" spans="1:9" ht="15.75">
      <c r="A176" s="11">
        <v>2</v>
      </c>
      <c r="B176" s="118" t="s">
        <v>57</v>
      </c>
      <c r="C176" s="115" t="s">
        <v>9</v>
      </c>
      <c r="D176" s="115">
        <v>20</v>
      </c>
      <c r="E176" s="116">
        <v>20</v>
      </c>
      <c r="F176" s="114"/>
      <c r="G176" s="122"/>
      <c r="H176" s="141"/>
      <c r="I176" s="43"/>
    </row>
    <row r="177" spans="1:9" ht="31.5">
      <c r="A177" s="11">
        <v>3</v>
      </c>
      <c r="B177" s="117" t="s">
        <v>61</v>
      </c>
      <c r="C177" s="115" t="s">
        <v>8</v>
      </c>
      <c r="D177" s="115">
        <v>1</v>
      </c>
      <c r="E177" s="116">
        <v>12</v>
      </c>
      <c r="F177" s="114"/>
      <c r="G177" s="122"/>
      <c r="H177" s="142"/>
      <c r="I177" s="77"/>
    </row>
    <row r="178" spans="1:9" ht="16.5" customHeight="1">
      <c r="A178" s="11"/>
      <c r="B178" s="118"/>
      <c r="C178" s="115"/>
      <c r="D178" s="115"/>
      <c r="E178" s="116"/>
      <c r="F178" s="114"/>
      <c r="G178" s="122"/>
      <c r="H178" s="141"/>
      <c r="I178" s="43"/>
    </row>
    <row r="179" spans="1:9" ht="15.75">
      <c r="A179" s="29"/>
      <c r="B179" s="107" t="s">
        <v>26</v>
      </c>
      <c r="C179" s="147"/>
      <c r="D179" s="108"/>
      <c r="E179" s="137">
        <f>SUM(E176:E178)</f>
        <v>32</v>
      </c>
      <c r="F179" s="119"/>
      <c r="G179" s="141"/>
      <c r="H179" s="120">
        <f>H176+H177+H178</f>
        <v>0</v>
      </c>
      <c r="I179" s="44"/>
    </row>
    <row r="180" spans="1:9" ht="15.75">
      <c r="A180" s="55"/>
      <c r="B180" s="56"/>
      <c r="C180" s="57"/>
      <c r="D180" s="58"/>
      <c r="E180" s="59"/>
      <c r="F180" s="60"/>
      <c r="G180" s="61"/>
      <c r="H180" s="62"/>
      <c r="I180" s="44"/>
    </row>
    <row r="181" spans="1:9" ht="15.75">
      <c r="A181" s="55"/>
      <c r="B181" s="56"/>
      <c r="C181" s="57"/>
      <c r="D181" s="58"/>
      <c r="E181" s="59"/>
      <c r="F181" s="60"/>
      <c r="G181" s="61"/>
      <c r="H181" s="62"/>
      <c r="I181" s="44"/>
    </row>
    <row r="182" spans="1:9" ht="47.25" customHeight="1">
      <c r="A182" s="185" t="s">
        <v>28</v>
      </c>
      <c r="B182" s="185"/>
      <c r="C182" s="185"/>
      <c r="D182" s="185"/>
      <c r="E182" s="185"/>
      <c r="F182" s="185"/>
      <c r="G182" s="185"/>
      <c r="H182" s="185"/>
      <c r="I182" s="78"/>
    </row>
    <row r="183" spans="1:12" ht="18.75">
      <c r="A183" s="183" t="s">
        <v>24</v>
      </c>
      <c r="B183" s="183"/>
      <c r="C183" s="183"/>
      <c r="D183" s="183"/>
      <c r="E183" s="183"/>
      <c r="F183" s="183"/>
      <c r="G183" s="183"/>
      <c r="H183" s="183"/>
      <c r="I183" s="79" t="s">
        <v>73</v>
      </c>
      <c r="J183" s="82" t="s">
        <v>70</v>
      </c>
      <c r="K183" s="82" t="s">
        <v>71</v>
      </c>
      <c r="L183" s="82" t="s">
        <v>72</v>
      </c>
    </row>
    <row r="184" spans="1:12" ht="18.75">
      <c r="A184" s="16"/>
      <c r="B184" s="16"/>
      <c r="C184" s="16"/>
      <c r="D184" s="16"/>
      <c r="E184" s="16"/>
      <c r="F184" s="16"/>
      <c r="G184" s="16"/>
      <c r="H184" s="16"/>
      <c r="I184" s="81">
        <f>6730.41</f>
        <v>6730.41</v>
      </c>
      <c r="J184" s="87">
        <v>2288.3</v>
      </c>
      <c r="K184" s="82">
        <v>1.5</v>
      </c>
      <c r="L184" s="86">
        <f>(J184*K184*12)+I184</f>
        <v>47919.81</v>
      </c>
    </row>
    <row r="185" spans="1:9" ht="62.25" customHeight="1">
      <c r="A185" s="23" t="s">
        <v>0</v>
      </c>
      <c r="B185" s="140" t="s">
        <v>1</v>
      </c>
      <c r="C185" s="140" t="s">
        <v>2</v>
      </c>
      <c r="D185" s="140" t="s">
        <v>3</v>
      </c>
      <c r="E185" s="140" t="s">
        <v>4</v>
      </c>
      <c r="F185" s="140" t="s">
        <v>2</v>
      </c>
      <c r="G185" s="140" t="s">
        <v>3</v>
      </c>
      <c r="H185" s="140" t="s">
        <v>29</v>
      </c>
      <c r="I185" s="70"/>
    </row>
    <row r="186" spans="1:9" ht="47.25">
      <c r="A186" s="11">
        <v>1</v>
      </c>
      <c r="B186" s="118" t="s">
        <v>69</v>
      </c>
      <c r="C186" s="115"/>
      <c r="D186" s="115"/>
      <c r="E186" s="116">
        <v>12</v>
      </c>
      <c r="F186" s="138"/>
      <c r="G186" s="141"/>
      <c r="H186" s="123"/>
      <c r="I186" s="75"/>
    </row>
    <row r="187" spans="1:10" ht="15.75" customHeight="1">
      <c r="A187" s="177">
        <v>2</v>
      </c>
      <c r="B187" s="178" t="s">
        <v>92</v>
      </c>
      <c r="C187" s="172" t="s">
        <v>74</v>
      </c>
      <c r="D187" s="172">
        <v>3</v>
      </c>
      <c r="E187" s="173">
        <v>35</v>
      </c>
      <c r="F187" s="179"/>
      <c r="G187" s="181"/>
      <c r="H187" s="181"/>
      <c r="I187" s="43"/>
      <c r="J187" s="88"/>
    </row>
    <row r="188" spans="1:9" ht="15.75" customHeight="1">
      <c r="A188" s="177"/>
      <c r="B188" s="178"/>
      <c r="C188" s="172"/>
      <c r="D188" s="172"/>
      <c r="E188" s="173"/>
      <c r="F188" s="180"/>
      <c r="G188" s="182"/>
      <c r="H188" s="182"/>
      <c r="I188" s="43"/>
    </row>
    <row r="189" spans="1:9" ht="15.75">
      <c r="A189" s="11"/>
      <c r="B189" s="118"/>
      <c r="C189" s="115"/>
      <c r="D189" s="115"/>
      <c r="E189" s="116"/>
      <c r="F189" s="148"/>
      <c r="G189" s="141"/>
      <c r="H189" s="142"/>
      <c r="I189" s="77"/>
    </row>
    <row r="190" spans="1:9" ht="15.75">
      <c r="A190" s="28"/>
      <c r="B190" s="107" t="s">
        <v>26</v>
      </c>
      <c r="C190" s="149"/>
      <c r="D190" s="149"/>
      <c r="E190" s="137">
        <f>SUM(E186:E189)</f>
        <v>47</v>
      </c>
      <c r="F190" s="119"/>
      <c r="G190" s="108"/>
      <c r="H190" s="112"/>
      <c r="I190" s="47"/>
    </row>
    <row r="191" spans="1:9" ht="15.75">
      <c r="A191" s="33"/>
      <c r="B191" s="20"/>
      <c r="C191" s="33"/>
      <c r="D191" s="33"/>
      <c r="E191" s="34"/>
      <c r="F191" s="34"/>
      <c r="G191" s="16"/>
      <c r="H191" s="16"/>
      <c r="I191" s="16"/>
    </row>
    <row r="192" spans="1:9" ht="15.75">
      <c r="A192" s="33"/>
      <c r="B192" s="20"/>
      <c r="C192" s="33"/>
      <c r="D192" s="33"/>
      <c r="E192" s="34"/>
      <c r="F192" s="34"/>
      <c r="G192" s="16"/>
      <c r="H192" s="16"/>
      <c r="I192" s="16"/>
    </row>
    <row r="193" spans="1:9" ht="48.75" customHeight="1">
      <c r="A193" s="174" t="s">
        <v>28</v>
      </c>
      <c r="B193" s="174"/>
      <c r="C193" s="174"/>
      <c r="D193" s="174"/>
      <c r="E193" s="174"/>
      <c r="F193" s="174"/>
      <c r="G193" s="174"/>
      <c r="H193" s="174"/>
      <c r="I193" s="48"/>
    </row>
    <row r="194" spans="1:12" ht="18.75">
      <c r="A194" s="167" t="s">
        <v>25</v>
      </c>
      <c r="B194" s="167"/>
      <c r="C194" s="167"/>
      <c r="D194" s="167"/>
      <c r="E194" s="167"/>
      <c r="F194" s="167"/>
      <c r="G194" s="167"/>
      <c r="H194" s="167"/>
      <c r="I194" s="79" t="s">
        <v>73</v>
      </c>
      <c r="J194" s="82" t="s">
        <v>70</v>
      </c>
      <c r="K194" s="82" t="s">
        <v>71</v>
      </c>
      <c r="L194" s="82" t="s">
        <v>72</v>
      </c>
    </row>
    <row r="195" spans="1:12" ht="18.75">
      <c r="A195" s="16"/>
      <c r="B195" s="16"/>
      <c r="C195" s="16"/>
      <c r="D195" s="16"/>
      <c r="E195" s="16"/>
      <c r="F195" s="16"/>
      <c r="G195" s="16"/>
      <c r="H195" s="16"/>
      <c r="I195" s="90">
        <f>-21933.34</f>
        <v>-21933.34</v>
      </c>
      <c r="J195" s="85">
        <v>752.8</v>
      </c>
      <c r="K195" s="82">
        <v>5</v>
      </c>
      <c r="L195" s="86">
        <f>(J195*K195*12)-21933.34</f>
        <v>23234.66</v>
      </c>
    </row>
    <row r="196" spans="1:9" ht="47.25">
      <c r="A196" s="11" t="s">
        <v>0</v>
      </c>
      <c r="B196" s="94" t="s">
        <v>1</v>
      </c>
      <c r="C196" s="94" t="s">
        <v>2</v>
      </c>
      <c r="D196" s="94" t="s">
        <v>3</v>
      </c>
      <c r="E196" s="94" t="s">
        <v>4</v>
      </c>
      <c r="F196" s="94" t="s">
        <v>2</v>
      </c>
      <c r="G196" s="94" t="s">
        <v>3</v>
      </c>
      <c r="H196" s="94" t="s">
        <v>29</v>
      </c>
      <c r="I196" s="68"/>
    </row>
    <row r="197" spans="1:9" ht="15.75">
      <c r="A197" s="11">
        <v>1</v>
      </c>
      <c r="B197" s="118" t="s">
        <v>43</v>
      </c>
      <c r="C197" s="94" t="s">
        <v>8</v>
      </c>
      <c r="D197" s="94">
        <v>2</v>
      </c>
      <c r="E197" s="134">
        <v>16</v>
      </c>
      <c r="F197" s="138"/>
      <c r="G197" s="104"/>
      <c r="H197" s="100"/>
      <c r="I197" s="65"/>
    </row>
    <row r="198" spans="1:9" ht="31.5">
      <c r="A198" s="11">
        <v>2</v>
      </c>
      <c r="B198" s="117" t="s">
        <v>60</v>
      </c>
      <c r="C198" s="115" t="s">
        <v>8</v>
      </c>
      <c r="D198" s="115">
        <v>1</v>
      </c>
      <c r="E198" s="116">
        <v>12</v>
      </c>
      <c r="F198" s="138"/>
      <c r="G198" s="99"/>
      <c r="H198" s="100"/>
      <c r="I198" s="65"/>
    </row>
    <row r="199" spans="1:9" ht="15.75">
      <c r="A199" s="18"/>
      <c r="B199" s="135" t="s">
        <v>26</v>
      </c>
      <c r="C199" s="111"/>
      <c r="D199" s="111"/>
      <c r="E199" s="137">
        <f>SUM(E197:E198)</f>
        <v>28</v>
      </c>
      <c r="F199" s="119"/>
      <c r="G199" s="111"/>
      <c r="H199" s="129"/>
      <c r="I199" s="76"/>
    </row>
    <row r="200" spans="1:9" ht="15">
      <c r="A200" s="16"/>
      <c r="B200" s="16"/>
      <c r="C200" s="16"/>
      <c r="D200" s="16"/>
      <c r="E200" s="16"/>
      <c r="F200" s="16"/>
      <c r="G200" s="16"/>
      <c r="H200" s="16"/>
      <c r="I200" s="16"/>
    </row>
    <row r="202" spans="3:5" ht="18.75">
      <c r="C202" s="165" t="s">
        <v>99</v>
      </c>
      <c r="D202" s="165"/>
      <c r="E202" s="166">
        <f>E199+E190+E179+E168+E155+E142+C122+E113+E93+E84+E71+E46+E33+E21</f>
        <v>2648.06</v>
      </c>
    </row>
  </sheetData>
  <sheetProtection/>
  <mergeCells count="45">
    <mergeCell ref="A36:H38"/>
    <mergeCell ref="A39:H39"/>
    <mergeCell ref="A76:H76"/>
    <mergeCell ref="A73:H75"/>
    <mergeCell ref="A103:H103"/>
    <mergeCell ref="A88:H88"/>
    <mergeCell ref="A48:H48"/>
    <mergeCell ref="A95:H95"/>
    <mergeCell ref="A130:H130"/>
    <mergeCell ref="A144:H144"/>
    <mergeCell ref="C122:E122"/>
    <mergeCell ref="A116:H116"/>
    <mergeCell ref="A115:H115"/>
    <mergeCell ref="A124:H124"/>
    <mergeCell ref="A145:H145"/>
    <mergeCell ref="A170:H170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A183:H183"/>
    <mergeCell ref="A172:H172"/>
    <mergeCell ref="A171:H171"/>
    <mergeCell ref="A158:H158"/>
    <mergeCell ref="A182:H182"/>
    <mergeCell ref="A194:H194"/>
    <mergeCell ref="A1:H3"/>
    <mergeCell ref="A4:H4"/>
    <mergeCell ref="A23:H25"/>
    <mergeCell ref="A26:H26"/>
    <mergeCell ref="A58:H58"/>
    <mergeCell ref="A55:H57"/>
    <mergeCell ref="A7:A9"/>
    <mergeCell ref="C7:C9"/>
    <mergeCell ref="D7:D9"/>
    <mergeCell ref="E7:E9"/>
    <mergeCell ref="A193:H193"/>
    <mergeCell ref="A86:H86"/>
    <mergeCell ref="A101:H101"/>
    <mergeCell ref="A131:H131"/>
    <mergeCell ref="A157:H15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администратор1</dc:creator>
  <cp:keywords/>
  <dc:description/>
  <cp:lastModifiedBy>Хлопков Дмитрий Владимирович</cp:lastModifiedBy>
  <cp:lastPrinted>2016-02-25T08:27:32Z</cp:lastPrinted>
  <dcterms:created xsi:type="dcterms:W3CDTF">2015-03-19T05:11:37Z</dcterms:created>
  <dcterms:modified xsi:type="dcterms:W3CDTF">2016-03-31T07:48:41Z</dcterms:modified>
  <cp:category/>
  <cp:version/>
  <cp:contentType/>
  <cp:contentStatus/>
</cp:coreProperties>
</file>